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cvay\Foster School of Business Dropbox\Sarah McVay\ACCTG Courses\"/>
    </mc:Choice>
  </mc:AlternateContent>
  <xr:revisionPtr revIDLastSave="0" documentId="13_ncr:1_{7399B622-A4DF-4C35-8A11-346E45F9931B}" xr6:coauthVersionLast="47" xr6:coauthVersionMax="47" xr10:uidLastSave="{00000000-0000-0000-0000-000000000000}"/>
  <bookViews>
    <workbookView xWindow="-98" yWindow="-98" windowWidth="21795" windowHeight="13875" activeTab="3" xr2:uid="{BCAF4AED-067D-4536-B6D1-B658D905B9B4}"/>
  </bookViews>
  <sheets>
    <sheet name="BalanceSheet" sheetId="1" r:id="rId1"/>
    <sheet name="IncomeStatement" sheetId="3" r:id="rId2"/>
    <sheet name="CashFlowStmt" sheetId="2" r:id="rId3"/>
    <sheet name="Rati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4" l="1"/>
  <c r="F19" i="4"/>
  <c r="D19" i="4"/>
  <c r="B39" i="2"/>
  <c r="B33" i="2"/>
  <c r="B24" i="2"/>
  <c r="H15" i="4"/>
  <c r="H11" i="4"/>
  <c r="F36" i="3"/>
  <c r="F35" i="3"/>
  <c r="F33" i="3"/>
  <c r="H14" i="4" s="1"/>
  <c r="F32" i="3"/>
  <c r="D36" i="3"/>
  <c r="D35" i="3"/>
  <c r="F15" i="4" s="1"/>
  <c r="D33" i="3"/>
  <c r="F14" i="4" s="1"/>
  <c r="D32" i="3"/>
  <c r="F11" i="4" s="1"/>
  <c r="E5" i="1"/>
  <c r="E6" i="1"/>
  <c r="E7" i="1"/>
  <c r="E8" i="1"/>
  <c r="B35" i="3"/>
  <c r="D15" i="4" s="1"/>
  <c r="B33" i="3"/>
  <c r="D14" i="4" s="1"/>
  <c r="B42" i="2" l="1"/>
  <c r="B44" i="2" s="1"/>
  <c r="C20" i="3"/>
  <c r="C21" i="3"/>
  <c r="C39" i="2"/>
  <c r="D39" i="2"/>
  <c r="C33" i="2"/>
  <c r="D33" i="2"/>
  <c r="C24" i="2"/>
  <c r="D24" i="2"/>
  <c r="B11" i="1"/>
  <c r="B38" i="1"/>
  <c r="B36" i="3" s="1"/>
  <c r="D11" i="1"/>
  <c r="H38" i="1"/>
  <c r="F38" i="1"/>
  <c r="D38" i="1"/>
  <c r="D42" i="2" l="1"/>
  <c r="D44" i="2" s="1"/>
  <c r="C42" i="2"/>
  <c r="C44" i="2" s="1"/>
  <c r="D19" i="1"/>
  <c r="E34" i="1" s="1"/>
  <c r="B19" i="1"/>
  <c r="B32" i="3" s="1"/>
  <c r="E17" i="1"/>
  <c r="C17" i="1" l="1"/>
  <c r="C34" i="1"/>
  <c r="D11" i="4"/>
  <c r="G25" i="3"/>
  <c r="E25" i="3"/>
  <c r="C25" i="3"/>
  <c r="G21" i="3"/>
  <c r="E21" i="3"/>
  <c r="G20" i="3"/>
  <c r="E20" i="3"/>
  <c r="C12" i="3"/>
  <c r="E12" i="3"/>
  <c r="G12" i="3"/>
  <c r="C13" i="3"/>
  <c r="E13" i="3"/>
  <c r="G13" i="3"/>
  <c r="C14" i="3"/>
  <c r="E14" i="3"/>
  <c r="G14" i="3"/>
  <c r="G11" i="3"/>
  <c r="E11" i="3"/>
  <c r="C11" i="3"/>
  <c r="G7" i="3"/>
  <c r="E7" i="3"/>
  <c r="C7" i="3"/>
  <c r="G5" i="3"/>
  <c r="E5" i="3"/>
  <c r="C5" i="3"/>
  <c r="D22" i="3"/>
  <c r="E22" i="3" s="1"/>
  <c r="F22" i="3"/>
  <c r="G22" i="3" s="1"/>
  <c r="B22" i="3"/>
  <c r="C22" i="3" s="1"/>
  <c r="D15" i="3"/>
  <c r="E15" i="3" s="1"/>
  <c r="F15" i="3"/>
  <c r="G15" i="3" s="1"/>
  <c r="B15" i="3"/>
  <c r="C15" i="3" s="1"/>
  <c r="D8" i="3"/>
  <c r="E8" i="3" s="1"/>
  <c r="F8" i="3"/>
  <c r="H6" i="4" s="1"/>
  <c r="B8" i="3"/>
  <c r="D26" i="1"/>
  <c r="F26" i="1"/>
  <c r="F32" i="1" s="1"/>
  <c r="H26" i="1"/>
  <c r="H32" i="1" s="1"/>
  <c r="B26" i="1"/>
  <c r="E31" i="1"/>
  <c r="F11" i="1"/>
  <c r="F19" i="1" s="1"/>
  <c r="H11" i="1"/>
  <c r="H19" i="1" s="1"/>
  <c r="G17" i="1" l="1"/>
  <c r="G6" i="1"/>
  <c r="G5" i="1"/>
  <c r="G7" i="1"/>
  <c r="G8" i="1"/>
  <c r="I5" i="1"/>
  <c r="I6" i="1"/>
  <c r="I7" i="1"/>
  <c r="H20" i="4"/>
  <c r="B32" i="1"/>
  <c r="B39" i="1" s="1"/>
  <c r="D32" i="1"/>
  <c r="F20" i="4" s="1"/>
  <c r="C8" i="3"/>
  <c r="B17" i="3"/>
  <c r="B24" i="3" s="1"/>
  <c r="I34" i="1"/>
  <c r="I17" i="1"/>
  <c r="G35" i="1"/>
  <c r="G34" i="1"/>
  <c r="I10" i="1"/>
  <c r="I4" i="1"/>
  <c r="H21" i="4"/>
  <c r="E22" i="1"/>
  <c r="I30" i="1"/>
  <c r="I13" i="1"/>
  <c r="G31" i="1"/>
  <c r="I37" i="1"/>
  <c r="I18" i="1"/>
  <c r="I16" i="1"/>
  <c r="I28" i="1"/>
  <c r="I35" i="1"/>
  <c r="I15" i="1"/>
  <c r="I14" i="1"/>
  <c r="I25" i="1"/>
  <c r="I24" i="1"/>
  <c r="I29" i="1"/>
  <c r="I21" i="1"/>
  <c r="I31" i="1"/>
  <c r="I23" i="1"/>
  <c r="D18" i="4"/>
  <c r="I22" i="1"/>
  <c r="G9" i="1"/>
  <c r="G36" i="1"/>
  <c r="E4" i="1"/>
  <c r="E35" i="1"/>
  <c r="E10" i="1"/>
  <c r="E37" i="1"/>
  <c r="F22" i="4"/>
  <c r="E9" i="1"/>
  <c r="F21" i="4"/>
  <c r="H22" i="4"/>
  <c r="G13" i="1"/>
  <c r="E13" i="1"/>
  <c r="G18" i="1"/>
  <c r="E36" i="1"/>
  <c r="G15" i="1"/>
  <c r="G16" i="1"/>
  <c r="G14" i="1"/>
  <c r="E18" i="1"/>
  <c r="I9" i="1"/>
  <c r="I36" i="1"/>
  <c r="G21" i="1"/>
  <c r="E16" i="1"/>
  <c r="I8" i="1"/>
  <c r="G10" i="1"/>
  <c r="E29" i="1"/>
  <c r="H18" i="4"/>
  <c r="E30" i="1"/>
  <c r="F18" i="4"/>
  <c r="G37" i="1"/>
  <c r="E15" i="1"/>
  <c r="G25" i="1"/>
  <c r="E14" i="1"/>
  <c r="G24" i="1"/>
  <c r="E21" i="1"/>
  <c r="G23" i="1"/>
  <c r="G22" i="1"/>
  <c r="E25" i="1"/>
  <c r="G28" i="1"/>
  <c r="E24" i="1"/>
  <c r="E23" i="1"/>
  <c r="E28" i="1"/>
  <c r="G29" i="1"/>
  <c r="G30" i="1"/>
  <c r="G4" i="1"/>
  <c r="D6" i="4"/>
  <c r="F6" i="4"/>
  <c r="F17" i="3"/>
  <c r="G8" i="3"/>
  <c r="H39" i="1"/>
  <c r="F39" i="1"/>
  <c r="D39" i="1"/>
  <c r="D17" i="3"/>
  <c r="D24" i="3" s="1"/>
  <c r="D21" i="4" l="1"/>
  <c r="G17" i="3"/>
  <c r="F24" i="3"/>
  <c r="C5" i="1"/>
  <c r="C6" i="1"/>
  <c r="C7" i="1"/>
  <c r="C8" i="1"/>
  <c r="C10" i="1"/>
  <c r="C4" i="1"/>
  <c r="C9" i="1"/>
  <c r="C15" i="1"/>
  <c r="C29" i="1"/>
  <c r="C25" i="1"/>
  <c r="C23" i="1"/>
  <c r="C14" i="1"/>
  <c r="C36" i="1"/>
  <c r="C21" i="1"/>
  <c r="C35" i="1"/>
  <c r="D22" i="4"/>
  <c r="C30" i="1"/>
  <c r="C31" i="1"/>
  <c r="C16" i="1"/>
  <c r="C22" i="1"/>
  <c r="C13" i="1"/>
  <c r="C18" i="1"/>
  <c r="C37" i="1"/>
  <c r="D20" i="4"/>
  <c r="C24" i="1"/>
  <c r="C28" i="1"/>
  <c r="F7" i="4"/>
  <c r="H7" i="4"/>
  <c r="D7" i="4"/>
  <c r="C17" i="3"/>
  <c r="E17" i="3"/>
  <c r="G24" i="3" l="1"/>
  <c r="F26" i="3"/>
  <c r="D26" i="3"/>
  <c r="E24" i="3"/>
  <c r="B26" i="3"/>
  <c r="C24" i="3"/>
  <c r="G26" i="3" l="1"/>
  <c r="H5" i="4"/>
  <c r="H4" i="4"/>
  <c r="D4" i="4"/>
  <c r="D5" i="4"/>
  <c r="F4" i="4"/>
  <c r="F5" i="4"/>
  <c r="F8" i="4"/>
  <c r="D8" i="4"/>
  <c r="H8" i="4"/>
  <c r="C26" i="3"/>
  <c r="E26" i="3"/>
</calcChain>
</file>

<file path=xl/sharedStrings.xml><?xml version="1.0" encoding="utf-8"?>
<sst xmlns="http://schemas.openxmlformats.org/spreadsheetml/2006/main" count="173" uniqueCount="145">
  <si>
    <t>12 Months Ended</t>
  </si>
  <si>
    <t>Consolidated Balance Sheets - USD ($)</t>
  </si>
  <si>
    <t>$ in Thousands</t>
  </si>
  <si>
    <t>Cash and cash equivalents</t>
  </si>
  <si>
    <t>Total current assets</t>
  </si>
  <si>
    <t>Noncurrent assets</t>
  </si>
  <si>
    <t>Goodwill</t>
  </si>
  <si>
    <t>Total assets</t>
  </si>
  <si>
    <t>LIABILITIES AND STOCKHOLDERS’ EQUITY</t>
  </si>
  <si>
    <t>Accounts payable</t>
  </si>
  <si>
    <t>Total current liabilities</t>
  </si>
  <si>
    <t>Liabilities, Noncurrent [Abstract]</t>
  </si>
  <si>
    <t>Total liabilities</t>
  </si>
  <si>
    <t>Stockholders’ equity</t>
  </si>
  <si>
    <t>Total stockholders’ equity</t>
  </si>
  <si>
    <t>Total liabilities and stockholders’ equity</t>
  </si>
  <si>
    <t>Consolidated Statements of Operations - USD ($)</t>
  </si>
  <si>
    <t>shares in Thousands, $ in Thousands</t>
  </si>
  <si>
    <t>Revenue</t>
  </si>
  <si>
    <t>Cost of revenue</t>
  </si>
  <si>
    <t>Gross profit</t>
  </si>
  <si>
    <t>Operating expense</t>
  </si>
  <si>
    <t>Total operating expense</t>
  </si>
  <si>
    <t>Operating income (loss)</t>
  </si>
  <si>
    <t>Earnings (loss) before income taxes</t>
  </si>
  <si>
    <t>Net (loss) income</t>
  </si>
  <si>
    <t>Cash flows from operating activities:</t>
  </si>
  <si>
    <t>Other</t>
  </si>
  <si>
    <t>Accounts receivable, net</t>
  </si>
  <si>
    <t>Net cash provided by operating activities</t>
  </si>
  <si>
    <t>Net cash (used in) investing activities</t>
  </si>
  <si>
    <t>Effect of exchange rate changes on cash and cash equivalents</t>
  </si>
  <si>
    <t>Cash and cash equivalents at beginning of period</t>
  </si>
  <si>
    <t>Cash and cash equivalents at end of period</t>
  </si>
  <si>
    <t>Profitability ratios</t>
  </si>
  <si>
    <t>Formula</t>
  </si>
  <si>
    <t>Retun on equity</t>
  </si>
  <si>
    <t>Net income / Average Shareholders' equity</t>
  </si>
  <si>
    <t>Return on assets</t>
  </si>
  <si>
    <t>Net income / Average assets</t>
  </si>
  <si>
    <t>Gross profit margin</t>
  </si>
  <si>
    <t>Gross profit / Sales</t>
  </si>
  <si>
    <t>Operating profit margin</t>
  </si>
  <si>
    <t>Operating profit / Sales</t>
  </si>
  <si>
    <t>Net profit margin</t>
  </si>
  <si>
    <t>Net income / Sales</t>
  </si>
  <si>
    <t>Turnover ratios</t>
  </si>
  <si>
    <t>Asset turnover</t>
  </si>
  <si>
    <t>Sales / Average assets</t>
  </si>
  <si>
    <t>Inventory turnover</t>
  </si>
  <si>
    <t>Cost of goods sold / Average inventory</t>
  </si>
  <si>
    <t>Inventory days</t>
  </si>
  <si>
    <t>365/Inventory Turnover</t>
  </si>
  <si>
    <t>Collection period</t>
  </si>
  <si>
    <t>Payable period</t>
  </si>
  <si>
    <t>Average accounts payable / Cost of goods sold per day</t>
  </si>
  <si>
    <t>Leverage &amp; liquidity ratios</t>
  </si>
  <si>
    <t>Current ratio</t>
  </si>
  <si>
    <t>Ending current assets / Ending current liabilities</t>
  </si>
  <si>
    <t>Quick ratio (acid test)</t>
  </si>
  <si>
    <t>Debt to assets</t>
  </si>
  <si>
    <t>Ending total liabilities / Ending total assets</t>
  </si>
  <si>
    <t>Debt to equity</t>
  </si>
  <si>
    <t>Ending total liabilities / Ending total equity</t>
  </si>
  <si>
    <t>Financial leverage</t>
  </si>
  <si>
    <t>Ending total assets / Ending total equity</t>
  </si>
  <si>
    <t>Times interest earned</t>
  </si>
  <si>
    <t>Earnings before interest and taxes / Interest expense</t>
  </si>
  <si>
    <t>Average accounts receivable / Sales per day</t>
  </si>
  <si>
    <t>HEALTHSTREAM INC</t>
  </si>
  <si>
    <t>Dec. 31, 2024</t>
  </si>
  <si>
    <t>Dec. 31, 2023</t>
  </si>
  <si>
    <t>Marketable securities</t>
  </si>
  <si>
    <t>Accounts receivable - unbilled</t>
  </si>
  <si>
    <t>Prepaid royalties, net of amortization</t>
  </si>
  <si>
    <t>Prepaid software maintenance and subscriptions</t>
  </si>
  <si>
    <t>Other prepaid expenses and other current assets</t>
  </si>
  <si>
    <t>Property and equipment, net</t>
  </si>
  <si>
    <t>Capitalized software development, net</t>
  </si>
  <si>
    <t>Operating lease right of use assets, net</t>
  </si>
  <si>
    <t>Intangibles, net</t>
  </si>
  <si>
    <t>Accrued royalties</t>
  </si>
  <si>
    <t>Accrued liabilities</t>
  </si>
  <si>
    <t>Accrued compensation</t>
  </si>
  <si>
    <t>Deferred revenue</t>
  </si>
  <si>
    <t>Deferred tax liabilities</t>
  </si>
  <si>
    <t>Deferred revenue, noncurrent</t>
  </si>
  <si>
    <t>Operating lease liability, noncurrent</t>
  </si>
  <si>
    <t>Other long-term liabilities</t>
  </si>
  <si>
    <t>Preferred stock, no par value, 10,000 shares authorized, no shares issued or outstanding</t>
  </si>
  <si>
    <t>Common stock, no par value, 75,000 shares authorized; 30,432 and 30,298 shares issued and outstanding at December 31, 2024 and 2023, respectively</t>
  </si>
  <si>
    <t>Retained earnings</t>
  </si>
  <si>
    <t>Accumulated other comprehensive loss</t>
  </si>
  <si>
    <t>Dec. 31, 2022</t>
  </si>
  <si>
    <t>Dec. 31, 2021</t>
  </si>
  <si>
    <t>Other assets</t>
  </si>
  <si>
    <t>Product development</t>
  </si>
  <si>
    <t>Sales and marketing</t>
  </si>
  <si>
    <t>General and administrative expenses</t>
  </si>
  <si>
    <t>Depreciation and amortization</t>
  </si>
  <si>
    <t>Interest income</t>
  </si>
  <si>
    <t>Other (expense) income, net</t>
  </si>
  <si>
    <t>Net income</t>
  </si>
  <si>
    <t>Basic (in dollars per share)</t>
  </si>
  <si>
    <t>Diluted (in dollars per share)</t>
  </si>
  <si>
    <t>Adjustments to reconcile net income to net cash provided by operating activities:</t>
  </si>
  <si>
    <t>Stock-based compensation</t>
  </si>
  <si>
    <t>Amortization of deferred commissions</t>
  </si>
  <si>
    <t>Provision for credit losses</t>
  </si>
  <si>
    <t>Deferred income taxes</t>
  </si>
  <si>
    <t>Gain on disposal of fixed assets</t>
  </si>
  <si>
    <t>Loss on equity method investments</t>
  </si>
  <si>
    <t>Change in fair value of non-marketable equity investments</t>
  </si>
  <si>
    <t>Changes in operating assets and liabilities:</t>
  </si>
  <si>
    <t>Accounts and unbilled receivables</t>
  </si>
  <si>
    <t>Prepaid royalties</t>
  </si>
  <si>
    <t>Deferred commissions</t>
  </si>
  <si>
    <t>Accounts payable and accrued expenses</t>
  </si>
  <si>
    <t>INVESTING ACTIVITIES:</t>
  </si>
  <si>
    <t>Cash paid for acquisitions, net of cash acquired</t>
  </si>
  <si>
    <t>Proceeds from maturities of marketable securities</t>
  </si>
  <si>
    <t>Purchases of marketable securities</t>
  </si>
  <si>
    <t>Proceeds from sale of fixed assets</t>
  </si>
  <si>
    <t>Proceeds from sale of non-marketable equity investments</t>
  </si>
  <si>
    <t>Payments associated with capitalized software development</t>
  </si>
  <si>
    <t>Purchases of property and equipment</t>
  </si>
  <si>
    <t>FINANCING ACTIVITIES:</t>
  </si>
  <si>
    <t>Taxes paid related to net settlement of equity awards</t>
  </si>
  <si>
    <t>Payment of debt issuance costs</t>
  </si>
  <si>
    <t>Repurchases of common stock</t>
  </si>
  <si>
    <t>Payment of cash dividends</t>
  </si>
  <si>
    <t>Net cash used in financing activities</t>
  </si>
  <si>
    <t>Net increase (decrease) in cash and cash equivalents</t>
  </si>
  <si>
    <t>Total nonoperating income, net</t>
  </si>
  <si>
    <t>Non-operating</t>
  </si>
  <si>
    <t xml:space="preserve">Income tax expense </t>
  </si>
  <si>
    <t>Average Assets</t>
  </si>
  <si>
    <t>Average Accts Rec</t>
  </si>
  <si>
    <t>Average Inventory</t>
  </si>
  <si>
    <t>Average Accts Pay</t>
  </si>
  <si>
    <t>Average Equity</t>
  </si>
  <si>
    <t>N/A</t>
  </si>
  <si>
    <t>Ratios</t>
  </si>
  <si>
    <t xml:space="preserve">Consolidated Statements of Cash Flows - USD ($);$ in Thousands </t>
  </si>
  <si>
    <t>(Ending liquid current assets) / Ending current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</si>
</sst>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6" fontId="0" fillId="0" borderId="0" xfId="0" applyNumberForma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4" fontId="0" fillId="0" borderId="0" xfId="0" applyNumberFormat="1"/>
    <xf numFmtId="164" fontId="0" fillId="0" borderId="0" xfId="1" applyNumberFormat="1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 indent="1"/>
    </xf>
    <xf numFmtId="164" fontId="4" fillId="0" borderId="0" xfId="1" applyNumberFormat="1" applyFont="1" applyFill="1" applyAlignment="1">
      <alignment horizontal="right" indent="2"/>
    </xf>
    <xf numFmtId="2" fontId="4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/>
    <xf numFmtId="3" fontId="0" fillId="0" borderId="0" xfId="0" applyNumberForma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CBC30-DC9B-4993-B7E0-AFED0E61CCE2}">
  <sheetPr>
    <pageSetUpPr fitToPage="1"/>
  </sheetPr>
  <dimension ref="A1:S85"/>
  <sheetViews>
    <sheetView topLeftCell="A19" workbookViewId="0">
      <selection activeCell="A45" sqref="A45"/>
    </sheetView>
  </sheetViews>
  <sheetFormatPr defaultRowHeight="14.25" x14ac:dyDescent="0.45"/>
  <cols>
    <col min="1" max="1" width="32.73046875" customWidth="1"/>
    <col min="2" max="2" width="9.46484375" customWidth="1"/>
    <col min="3" max="3" width="5.73046875" bestFit="1" customWidth="1"/>
    <col min="4" max="4" width="9.265625" customWidth="1"/>
    <col min="5" max="5" width="5.73046875" bestFit="1" customWidth="1"/>
    <col min="6" max="6" width="9.265625" customWidth="1"/>
    <col min="7" max="7" width="5.73046875" bestFit="1" customWidth="1"/>
    <col min="8" max="8" width="9.3984375" customWidth="1"/>
    <col min="9" max="9" width="5.73046875" bestFit="1" customWidth="1"/>
  </cols>
  <sheetData>
    <row r="1" spans="1:9" x14ac:dyDescent="0.45">
      <c r="A1" t="s">
        <v>69</v>
      </c>
    </row>
    <row r="2" spans="1:9" x14ac:dyDescent="0.45">
      <c r="A2" t="s">
        <v>1</v>
      </c>
      <c r="B2" t="s">
        <v>70</v>
      </c>
      <c r="C2" s="2"/>
      <c r="D2" t="s">
        <v>71</v>
      </c>
      <c r="F2" t="s">
        <v>93</v>
      </c>
      <c r="H2" t="s">
        <v>94</v>
      </c>
    </row>
    <row r="3" spans="1:9" x14ac:dyDescent="0.45">
      <c r="A3" t="s">
        <v>2</v>
      </c>
      <c r="B3" s="2"/>
      <c r="C3" s="2"/>
    </row>
    <row r="4" spans="1:9" x14ac:dyDescent="0.45">
      <c r="A4" t="s">
        <v>3</v>
      </c>
      <c r="B4" s="1">
        <v>59469</v>
      </c>
      <c r="C4" s="6">
        <f>B4/$B$19</f>
        <v>0.11643100754552965</v>
      </c>
      <c r="D4" s="1">
        <v>40333</v>
      </c>
      <c r="E4" s="6">
        <f>D4/$D$19</f>
        <v>8.0675358341567624E-2</v>
      </c>
      <c r="F4" s="1">
        <v>46023</v>
      </c>
      <c r="G4" s="6">
        <f>F4/$F$19</f>
        <v>9.2463751228048327E-2</v>
      </c>
      <c r="H4" s="1">
        <v>46905</v>
      </c>
      <c r="I4" s="6">
        <f>H4/$H$19</f>
        <v>9.6363042446579686E-2</v>
      </c>
    </row>
    <row r="5" spans="1:9" x14ac:dyDescent="0.45">
      <c r="A5" t="s">
        <v>72</v>
      </c>
      <c r="B5" s="2">
        <v>37748</v>
      </c>
      <c r="C5" s="6">
        <f t="shared" ref="C5:C8" si="0">B5/$B$19</f>
        <v>7.3904684336858761E-2</v>
      </c>
      <c r="D5" s="2">
        <v>30800</v>
      </c>
      <c r="E5" s="6">
        <f t="shared" ref="E5:E8" si="1">D5/$D$19</f>
        <v>6.1607146428985765E-2</v>
      </c>
      <c r="F5" s="2">
        <v>7885</v>
      </c>
      <c r="G5" s="6">
        <f t="shared" ref="G5:G8" si="2">F5/$F$19</f>
        <v>1.584157222330489E-2</v>
      </c>
      <c r="H5" s="2">
        <v>5041</v>
      </c>
      <c r="I5" s="6">
        <f t="shared" ref="I5:I7" si="3">H5/$H$19</f>
        <v>1.0356381984291828E-2</v>
      </c>
    </row>
    <row r="6" spans="1:9" x14ac:dyDescent="0.45">
      <c r="A6" t="s">
        <v>28</v>
      </c>
      <c r="B6" s="2">
        <v>30189</v>
      </c>
      <c r="C6" s="6">
        <f t="shared" si="0"/>
        <v>5.9105343738620031E-2</v>
      </c>
      <c r="D6" s="2">
        <v>34346</v>
      </c>
      <c r="E6" s="6">
        <f t="shared" si="1"/>
        <v>6.8699969196426791E-2</v>
      </c>
      <c r="F6" s="2">
        <v>36730</v>
      </c>
      <c r="G6" s="6">
        <f t="shared" si="2"/>
        <v>7.3793398574760763E-2</v>
      </c>
      <c r="H6" s="2">
        <v>30308</v>
      </c>
      <c r="I6" s="6">
        <f t="shared" si="3"/>
        <v>6.2265666570108451E-2</v>
      </c>
    </row>
    <row r="7" spans="1:9" x14ac:dyDescent="0.45">
      <c r="A7" t="s">
        <v>73</v>
      </c>
      <c r="B7" s="2">
        <v>5133</v>
      </c>
      <c r="C7" s="6">
        <f t="shared" si="0"/>
        <v>1.0049611759592455E-2</v>
      </c>
      <c r="D7" s="2">
        <v>4100</v>
      </c>
      <c r="E7" s="6">
        <f t="shared" si="1"/>
        <v>8.2009513103520008E-3</v>
      </c>
      <c r="F7" s="2">
        <v>5980</v>
      </c>
      <c r="G7" s="6">
        <f t="shared" si="2"/>
        <v>1.2014280519386588E-2</v>
      </c>
      <c r="H7" s="2">
        <v>4612</v>
      </c>
      <c r="I7" s="6">
        <f t="shared" si="3"/>
        <v>9.4750314841408265E-3</v>
      </c>
    </row>
    <row r="8" spans="1:9" x14ac:dyDescent="0.45">
      <c r="A8" t="s">
        <v>74</v>
      </c>
      <c r="B8" s="2">
        <v>9547</v>
      </c>
      <c r="C8" s="6">
        <f t="shared" si="0"/>
        <v>1.8691533892232451E-2</v>
      </c>
      <c r="D8" s="2">
        <v>10202</v>
      </c>
      <c r="E8" s="6">
        <f t="shared" si="1"/>
        <v>2.0406367138588077E-2</v>
      </c>
      <c r="F8" s="2">
        <v>9071</v>
      </c>
      <c r="G8" s="6">
        <f t="shared" si="2"/>
        <v>1.8224337557082901E-2</v>
      </c>
      <c r="H8" s="2">
        <v>9155</v>
      </c>
      <c r="I8" s="6">
        <f>H8/$H$19</f>
        <v>1.8808307293432192E-2</v>
      </c>
    </row>
    <row r="9" spans="1:9" x14ac:dyDescent="0.45">
      <c r="A9" t="s">
        <v>75</v>
      </c>
      <c r="B9" s="2">
        <v>8569</v>
      </c>
      <c r="C9" s="6">
        <f>B9/$B$19</f>
        <v>1.6776762744583625E-2</v>
      </c>
      <c r="D9" s="2">
        <v>7397</v>
      </c>
      <c r="E9" s="6">
        <f>D9/$D$19</f>
        <v>1.4795716303091158E-2</v>
      </c>
      <c r="F9" s="2">
        <v>0</v>
      </c>
      <c r="G9" s="6">
        <f>F9/$F$19</f>
        <v>0</v>
      </c>
      <c r="H9" s="2">
        <v>0</v>
      </c>
      <c r="I9" s="6">
        <f>H9/$H$19</f>
        <v>0</v>
      </c>
    </row>
    <row r="10" spans="1:9" x14ac:dyDescent="0.45">
      <c r="A10" t="s">
        <v>76</v>
      </c>
      <c r="B10" s="4">
        <v>2467</v>
      </c>
      <c r="C10" s="6">
        <f>B10/$B$19</f>
        <v>4.8300004307256159E-3</v>
      </c>
      <c r="D10" s="4">
        <v>3032</v>
      </c>
      <c r="E10" s="6">
        <f>D10/$D$19</f>
        <v>6.0647035056066506E-3</v>
      </c>
      <c r="F10" s="4">
        <v>8688</v>
      </c>
      <c r="G10" s="6">
        <f>F10/$F$19</f>
        <v>1.7454861062279378E-2</v>
      </c>
      <c r="H10" s="4">
        <v>10824</v>
      </c>
      <c r="I10" s="6">
        <f>H10/$H$19</f>
        <v>2.2237151080732938E-2</v>
      </c>
    </row>
    <row r="11" spans="1:9" x14ac:dyDescent="0.45">
      <c r="A11" t="s">
        <v>4</v>
      </c>
      <c r="B11" s="2">
        <f>SUM(B4:B10)</f>
        <v>153122</v>
      </c>
      <c r="C11" s="2"/>
      <c r="D11" s="2">
        <f>SUM(D4:D10)</f>
        <v>130210</v>
      </c>
      <c r="E11" s="2"/>
      <c r="F11" s="2">
        <f t="shared" ref="F11:H11" si="4">SUM(F4:F10)</f>
        <v>114377</v>
      </c>
      <c r="G11" s="2"/>
      <c r="H11" s="2">
        <f t="shared" si="4"/>
        <v>106845</v>
      </c>
    </row>
    <row r="12" spans="1:9" x14ac:dyDescent="0.45">
      <c r="A12" t="s">
        <v>5</v>
      </c>
      <c r="B12" s="2"/>
      <c r="C12" s="2"/>
      <c r="D12" s="2"/>
      <c r="E12" s="2"/>
      <c r="F12" s="2"/>
      <c r="G12" s="2"/>
      <c r="H12" s="2"/>
    </row>
    <row r="13" spans="1:9" x14ac:dyDescent="0.45">
      <c r="A13" t="s">
        <v>77</v>
      </c>
      <c r="B13" s="2">
        <v>10741</v>
      </c>
      <c r="C13" s="6">
        <f t="shared" ref="C13:C18" si="5">B13/$B$19</f>
        <v>2.102919928107979E-2</v>
      </c>
      <c r="D13" s="2">
        <v>13005</v>
      </c>
      <c r="E13" s="6">
        <f t="shared" ref="E13:E18" si="6">D13/$D$19</f>
        <v>2.6013017510031163E-2</v>
      </c>
      <c r="F13" s="2">
        <v>15483</v>
      </c>
      <c r="G13" s="6">
        <f t="shared" ref="G13:G18" si="7">F13/$F$19</f>
        <v>3.1106539344759623E-2</v>
      </c>
      <c r="H13" s="2">
        <v>17950</v>
      </c>
      <c r="I13" s="6">
        <f t="shared" ref="I13:I18" si="8">H13/$H$19</f>
        <v>3.6877019761562845E-2</v>
      </c>
    </row>
    <row r="14" spans="1:9" x14ac:dyDescent="0.45">
      <c r="A14" t="s">
        <v>78</v>
      </c>
      <c r="B14" s="2">
        <v>43370</v>
      </c>
      <c r="C14" s="6">
        <f t="shared" si="5"/>
        <v>8.4911681670275629E-2</v>
      </c>
      <c r="D14" s="2">
        <v>40643</v>
      </c>
      <c r="E14" s="6">
        <f t="shared" si="6"/>
        <v>8.1295430269911304E-2</v>
      </c>
      <c r="F14" s="2">
        <v>37118</v>
      </c>
      <c r="G14" s="6">
        <f t="shared" si="7"/>
        <v>7.4572920454613945E-2</v>
      </c>
      <c r="H14" s="2">
        <v>32412</v>
      </c>
      <c r="I14" s="6">
        <f t="shared" si="8"/>
        <v>6.6588187437981894E-2</v>
      </c>
    </row>
    <row r="15" spans="1:9" x14ac:dyDescent="0.45">
      <c r="A15" t="s">
        <v>79</v>
      </c>
      <c r="B15" s="2">
        <v>17453</v>
      </c>
      <c r="C15" s="6">
        <f t="shared" si="5"/>
        <v>3.4170246257581749E-2</v>
      </c>
      <c r="D15" s="2">
        <v>20114</v>
      </c>
      <c r="E15" s="6">
        <f t="shared" si="6"/>
        <v>4.0232666989370766E-2</v>
      </c>
      <c r="F15" s="2">
        <v>22759</v>
      </c>
      <c r="G15" s="6">
        <f t="shared" si="7"/>
        <v>4.5724583669016619E-2</v>
      </c>
      <c r="H15" s="2">
        <v>25168</v>
      </c>
      <c r="I15" s="6">
        <f t="shared" si="8"/>
        <v>5.17058960088587E-2</v>
      </c>
    </row>
    <row r="16" spans="1:9" x14ac:dyDescent="0.45">
      <c r="A16" t="s">
        <v>6</v>
      </c>
      <c r="B16" s="2">
        <v>191220</v>
      </c>
      <c r="C16" s="6">
        <f t="shared" si="5"/>
        <v>0.37437887408323967</v>
      </c>
      <c r="D16" s="2">
        <v>191379</v>
      </c>
      <c r="E16" s="6">
        <f t="shared" si="6"/>
        <v>0.38280240507898916</v>
      </c>
      <c r="F16" s="2">
        <v>192398</v>
      </c>
      <c r="G16" s="6">
        <f t="shared" si="7"/>
        <v>0.3865423985566791</v>
      </c>
      <c r="H16" s="2">
        <v>182501</v>
      </c>
      <c r="I16" s="6">
        <f t="shared" si="8"/>
        <v>0.37493554225654491</v>
      </c>
    </row>
    <row r="17" spans="1:9" x14ac:dyDescent="0.45">
      <c r="A17" t="s">
        <v>80</v>
      </c>
      <c r="B17" s="2">
        <v>55548</v>
      </c>
      <c r="C17" s="6">
        <f t="shared" si="5"/>
        <v>0.10875430236155108</v>
      </c>
      <c r="D17" s="2">
        <v>68031</v>
      </c>
      <c r="E17" s="6">
        <f t="shared" si="6"/>
        <v>0.13607778502306267</v>
      </c>
      <c r="F17" s="2">
        <v>81553</v>
      </c>
      <c r="G17" s="6">
        <f t="shared" si="7"/>
        <v>0.16384625739089206</v>
      </c>
      <c r="H17" s="2">
        <v>89205</v>
      </c>
      <c r="I17" s="6">
        <f t="shared" si="8"/>
        <v>0.18326543441951051</v>
      </c>
    </row>
    <row r="18" spans="1:9" x14ac:dyDescent="0.45">
      <c r="A18" t="s">
        <v>95</v>
      </c>
      <c r="B18" s="4">
        <v>39312</v>
      </c>
      <c r="C18" s="6">
        <f t="shared" si="5"/>
        <v>7.6966751898129473E-2</v>
      </c>
      <c r="D18" s="4">
        <v>36560</v>
      </c>
      <c r="E18" s="6">
        <f t="shared" si="6"/>
        <v>7.312848290401687E-2</v>
      </c>
      <c r="F18" s="4">
        <v>34053</v>
      </c>
      <c r="G18" s="6">
        <f t="shared" si="7"/>
        <v>6.841509941917584E-2</v>
      </c>
      <c r="H18" s="4">
        <v>32672</v>
      </c>
      <c r="I18" s="6">
        <f t="shared" si="8"/>
        <v>6.7122339256255228E-2</v>
      </c>
    </row>
    <row r="19" spans="1:9" x14ac:dyDescent="0.45">
      <c r="A19" t="s">
        <v>7</v>
      </c>
      <c r="B19" s="2">
        <f>SUM(B11:B18)</f>
        <v>510766</v>
      </c>
      <c r="C19" s="2"/>
      <c r="D19" s="2">
        <f>SUM(D11:D18)</f>
        <v>499942</v>
      </c>
      <c r="E19" s="2"/>
      <c r="F19" s="2">
        <f>SUM(F11:F18)</f>
        <v>497741</v>
      </c>
      <c r="G19" s="2"/>
      <c r="H19" s="2">
        <f>SUM(H11:H18)</f>
        <v>486753</v>
      </c>
    </row>
    <row r="20" spans="1:9" x14ac:dyDescent="0.45">
      <c r="A20" t="s">
        <v>8</v>
      </c>
      <c r="B20" s="2"/>
      <c r="C20" s="2"/>
      <c r="D20" s="2"/>
      <c r="E20" s="2"/>
      <c r="F20" s="2"/>
      <c r="G20" s="2"/>
      <c r="H20" s="2"/>
    </row>
    <row r="21" spans="1:9" x14ac:dyDescent="0.45">
      <c r="A21" t="s">
        <v>9</v>
      </c>
      <c r="B21" s="2">
        <v>6628</v>
      </c>
      <c r="C21" s="6">
        <f>B21/$B$19</f>
        <v>1.2976588104924761E-2</v>
      </c>
      <c r="D21" s="2">
        <v>7465</v>
      </c>
      <c r="E21" s="6">
        <f>D21/$D$19</f>
        <v>1.4931732080921387E-2</v>
      </c>
      <c r="F21" s="2">
        <v>7287</v>
      </c>
      <c r="G21" s="6">
        <f>F21/$F$19</f>
        <v>1.4640144171366233E-2</v>
      </c>
      <c r="H21" s="2">
        <v>5126</v>
      </c>
      <c r="I21" s="6">
        <f>H21/$H$19</f>
        <v>1.0531008540265802E-2</v>
      </c>
    </row>
    <row r="22" spans="1:9" x14ac:dyDescent="0.45">
      <c r="A22" t="s">
        <v>81</v>
      </c>
      <c r="B22" s="2">
        <v>5190</v>
      </c>
      <c r="C22" s="6">
        <f>B22/$B$19</f>
        <v>1.0161208851019841E-2</v>
      </c>
      <c r="D22" s="2">
        <v>4556</v>
      </c>
      <c r="E22" s="6">
        <f>D22/$D$19</f>
        <v>9.1130571146252962E-3</v>
      </c>
      <c r="F22" s="2">
        <v>5443</v>
      </c>
      <c r="G22" s="6">
        <f>F22/$F$19</f>
        <v>1.0935406165053712E-2</v>
      </c>
      <c r="H22" s="2">
        <v>5037</v>
      </c>
      <c r="I22" s="6">
        <f>H22/$H$19</f>
        <v>1.0348164264010699E-2</v>
      </c>
    </row>
    <row r="23" spans="1:9" x14ac:dyDescent="0.45">
      <c r="A23" t="s">
        <v>82</v>
      </c>
      <c r="B23" s="2">
        <v>10141</v>
      </c>
      <c r="C23" s="6">
        <f>B23/$B$19</f>
        <v>1.9854493055528364E-2</v>
      </c>
      <c r="D23" s="2">
        <v>13225</v>
      </c>
      <c r="E23" s="6">
        <f>D23/$D$19</f>
        <v>2.6453068555952492E-2</v>
      </c>
      <c r="F23" s="2">
        <v>25014</v>
      </c>
      <c r="G23" s="6">
        <f>F23/$F$19</f>
        <v>5.0255052326410726E-2</v>
      </c>
      <c r="H23" s="2">
        <v>16371</v>
      </c>
      <c r="I23" s="6">
        <f>H23/$H$19</f>
        <v>3.3633074680587488E-2</v>
      </c>
    </row>
    <row r="24" spans="1:9" x14ac:dyDescent="0.45">
      <c r="A24" t="s">
        <v>83</v>
      </c>
      <c r="B24" s="2">
        <v>9507</v>
      </c>
      <c r="C24" s="6">
        <f>B24/$B$19</f>
        <v>1.8613220143862356E-2</v>
      </c>
      <c r="D24" s="2">
        <v>9492</v>
      </c>
      <c r="E24" s="6">
        <f>D24/$D$19</f>
        <v>1.898620239947834E-2</v>
      </c>
      <c r="F24" s="2">
        <v>0</v>
      </c>
      <c r="G24" s="6">
        <f>F24/$F$19</f>
        <v>0</v>
      </c>
      <c r="H24" s="2">
        <v>0</v>
      </c>
      <c r="I24" s="6">
        <f>H24/$H$19</f>
        <v>0</v>
      </c>
    </row>
    <row r="25" spans="1:9" x14ac:dyDescent="0.45">
      <c r="A25" t="s">
        <v>84</v>
      </c>
      <c r="B25" s="4">
        <v>84227</v>
      </c>
      <c r="C25" s="6">
        <f>B25/$B$19</f>
        <v>0.16490330209920004</v>
      </c>
      <c r="D25" s="4">
        <v>83623</v>
      </c>
      <c r="E25" s="6">
        <f>D25/$D$19</f>
        <v>0.16726540278672325</v>
      </c>
      <c r="F25" s="4">
        <v>79469</v>
      </c>
      <c r="G25" s="6">
        <f>F25/$F$19</f>
        <v>0.15965934090219613</v>
      </c>
      <c r="H25" s="4">
        <v>73816</v>
      </c>
      <c r="I25" s="6">
        <f>H25/$H$19</f>
        <v>0.15164981006794001</v>
      </c>
    </row>
    <row r="26" spans="1:9" x14ac:dyDescent="0.45">
      <c r="A26" t="s">
        <v>10</v>
      </c>
      <c r="B26" s="2">
        <f>SUM(B21:B25)</f>
        <v>115693</v>
      </c>
      <c r="C26" s="2"/>
      <c r="D26" s="2">
        <f>SUM(D21:D25)</f>
        <v>118361</v>
      </c>
      <c r="E26" s="2"/>
      <c r="F26" s="2">
        <f>SUM(F21:F25)</f>
        <v>117213</v>
      </c>
      <c r="G26" s="2"/>
      <c r="H26" s="2">
        <f>SUM(H21:H25)</f>
        <v>100350</v>
      </c>
    </row>
    <row r="27" spans="1:9" x14ac:dyDescent="0.45">
      <c r="A27" t="s">
        <v>11</v>
      </c>
      <c r="B27" s="2"/>
      <c r="C27" s="2"/>
      <c r="D27" s="2"/>
      <c r="E27" s="2"/>
      <c r="F27" s="2"/>
      <c r="G27" s="2"/>
      <c r="H27" s="2"/>
    </row>
    <row r="28" spans="1:9" x14ac:dyDescent="0.45">
      <c r="A28" t="s">
        <v>85</v>
      </c>
      <c r="B28" s="2">
        <v>14596</v>
      </c>
      <c r="C28" s="6">
        <f>B28/$B$19</f>
        <v>2.8576686780247707E-2</v>
      </c>
      <c r="D28" s="2">
        <v>16132</v>
      </c>
      <c r="E28" s="6">
        <f>D28/$D$19</f>
        <v>3.2267743058194749E-2</v>
      </c>
      <c r="F28" s="2">
        <v>17996</v>
      </c>
      <c r="G28" s="6">
        <f>F28/$F$19</f>
        <v>3.6155349870715892E-2</v>
      </c>
      <c r="H28" s="2">
        <v>18146</v>
      </c>
      <c r="I28" s="6">
        <f>H28/$H$19</f>
        <v>3.7279688055338128E-2</v>
      </c>
    </row>
    <row r="29" spans="1:9" x14ac:dyDescent="0.45">
      <c r="A29" t="s">
        <v>86</v>
      </c>
      <c r="B29" s="2">
        <v>1655</v>
      </c>
      <c r="C29" s="6">
        <f>B29/$B$19</f>
        <v>3.2402313388126855E-3</v>
      </c>
      <c r="D29" s="2">
        <v>2169</v>
      </c>
      <c r="E29" s="6">
        <f>D29/$D$19</f>
        <v>4.3385032663789003E-3</v>
      </c>
      <c r="F29" s="2">
        <v>2937</v>
      </c>
      <c r="G29" s="6">
        <f>F29/$F$19</f>
        <v>5.9006591781669586E-3</v>
      </c>
      <c r="H29" s="2">
        <v>1583</v>
      </c>
      <c r="I29" s="6">
        <f>H29/$H$19</f>
        <v>3.2521628012564894E-3</v>
      </c>
    </row>
    <row r="30" spans="1:9" x14ac:dyDescent="0.45">
      <c r="A30" t="s">
        <v>87</v>
      </c>
      <c r="B30" s="2">
        <v>17366</v>
      </c>
      <c r="C30" s="6">
        <f>B30/$B$19</f>
        <v>3.3999913854876794E-2</v>
      </c>
      <c r="D30" s="2">
        <v>20247</v>
      </c>
      <c r="E30" s="6">
        <f>D30/$D$19</f>
        <v>4.049869784895048E-2</v>
      </c>
      <c r="F30" s="2">
        <v>23321</v>
      </c>
      <c r="G30" s="6">
        <f>F30/$F$19</f>
        <v>4.6853684948597762E-2</v>
      </c>
      <c r="H30" s="2">
        <v>26178</v>
      </c>
      <c r="I30" s="6">
        <f>H30/$H$19</f>
        <v>5.3780870379843575E-2</v>
      </c>
    </row>
    <row r="31" spans="1:9" x14ac:dyDescent="0.45">
      <c r="A31" t="s">
        <v>88</v>
      </c>
      <c r="B31" s="4">
        <v>2101</v>
      </c>
      <c r="C31" s="6">
        <f>B31/$B$19</f>
        <v>4.1134296331392459E-3</v>
      </c>
      <c r="D31" s="4">
        <v>2281</v>
      </c>
      <c r="E31" s="6">
        <f>D31/$D$19</f>
        <v>4.562529253393394E-3</v>
      </c>
      <c r="F31" s="4">
        <v>2210</v>
      </c>
      <c r="G31" s="6">
        <f>F31/$F$19</f>
        <v>4.4400601919472177E-3</v>
      </c>
      <c r="H31" s="4">
        <v>1477</v>
      </c>
      <c r="I31" s="6">
        <f>H31/$H$19</f>
        <v>3.034393213806592E-3</v>
      </c>
    </row>
    <row r="32" spans="1:9" x14ac:dyDescent="0.45">
      <c r="A32" t="s">
        <v>12</v>
      </c>
      <c r="B32" s="2">
        <f>SUM(B26:B31)</f>
        <v>151411</v>
      </c>
      <c r="C32" s="2"/>
      <c r="D32" s="2">
        <f>SUM(D26:D31)</f>
        <v>159190</v>
      </c>
      <c r="E32" s="2"/>
      <c r="F32" s="2">
        <f>SUM(F26:F31)</f>
        <v>163677</v>
      </c>
      <c r="G32" s="2"/>
      <c r="H32" s="2">
        <f>SUM(H26:H31)</f>
        <v>147734</v>
      </c>
    </row>
    <row r="33" spans="1:9" x14ac:dyDescent="0.45">
      <c r="A33" t="s">
        <v>13</v>
      </c>
      <c r="B33" s="2"/>
      <c r="C33" s="2"/>
      <c r="D33" s="2"/>
      <c r="E33" s="2"/>
      <c r="F33" s="2"/>
      <c r="G33" s="2"/>
      <c r="H33" s="2"/>
    </row>
    <row r="34" spans="1:9" x14ac:dyDescent="0.45">
      <c r="A34" t="s">
        <v>89</v>
      </c>
      <c r="B34">
        <v>0</v>
      </c>
      <c r="C34" s="6">
        <f t="shared" ref="C34:C37" si="9">B34/$B$19</f>
        <v>0</v>
      </c>
      <c r="D34">
        <v>0</v>
      </c>
      <c r="E34" s="6">
        <f>D34/$D$19</f>
        <v>0</v>
      </c>
      <c r="F34" s="2">
        <v>0</v>
      </c>
      <c r="G34" s="6">
        <f>F34/$F$19</f>
        <v>0</v>
      </c>
      <c r="H34" s="2">
        <v>0</v>
      </c>
      <c r="I34" s="6">
        <f>H34/$H$19</f>
        <v>0</v>
      </c>
    </row>
    <row r="35" spans="1:9" x14ac:dyDescent="0.45">
      <c r="A35" t="s">
        <v>90</v>
      </c>
      <c r="B35" s="2">
        <v>252432</v>
      </c>
      <c r="C35" s="6">
        <f t="shared" si="9"/>
        <v>0.49422240321399624</v>
      </c>
      <c r="D35" s="2">
        <v>249075</v>
      </c>
      <c r="E35" s="6">
        <f>D35/$D$19</f>
        <v>0.49820779210388405</v>
      </c>
      <c r="F35" s="2">
        <v>254832</v>
      </c>
      <c r="G35" s="6">
        <f>F35/$F$19</f>
        <v>0.51197711259470291</v>
      </c>
      <c r="H35" s="2">
        <v>270791</v>
      </c>
      <c r="I35" s="6">
        <f>H35/$H$19</f>
        <v>0.55632117316174734</v>
      </c>
    </row>
    <row r="36" spans="1:9" x14ac:dyDescent="0.45">
      <c r="A36" t="s">
        <v>91</v>
      </c>
      <c r="B36" s="2">
        <v>108972</v>
      </c>
      <c r="C36" s="6">
        <f t="shared" si="9"/>
        <v>0.21335014468465011</v>
      </c>
      <c r="D36" s="2">
        <v>92368</v>
      </c>
      <c r="E36" s="6">
        <f t="shared" ref="E36:E37" si="10">D36/$D$19</f>
        <v>0.18475743186209601</v>
      </c>
      <c r="F36" s="2">
        <v>80213</v>
      </c>
      <c r="G36" s="6">
        <f t="shared" ref="G36:G37" si="11">F36/$F$19</f>
        <v>0.1611540941975847</v>
      </c>
      <c r="H36" s="2">
        <v>68122</v>
      </c>
      <c r="I36" s="6">
        <f t="shared" ref="I36:I37" si="12">H36/$H$19</f>
        <v>0.13995188524775398</v>
      </c>
    </row>
    <row r="37" spans="1:9" x14ac:dyDescent="0.45">
      <c r="A37" t="s">
        <v>92</v>
      </c>
      <c r="B37" s="4">
        <v>-2049</v>
      </c>
      <c r="C37" s="6">
        <f t="shared" si="9"/>
        <v>-4.011621760258122E-3</v>
      </c>
      <c r="D37" s="3">
        <v>-691</v>
      </c>
      <c r="E37" s="6">
        <f t="shared" si="10"/>
        <v>-1.3821603305983494E-3</v>
      </c>
      <c r="F37" s="4">
        <v>-981</v>
      </c>
      <c r="G37" s="6">
        <f t="shared" si="11"/>
        <v>-1.9709045467421814E-3</v>
      </c>
      <c r="H37" s="4">
        <v>106</v>
      </c>
      <c r="I37" s="6">
        <f t="shared" si="12"/>
        <v>2.177695874498976E-4</v>
      </c>
    </row>
    <row r="38" spans="1:9" x14ac:dyDescent="0.45">
      <c r="A38" t="s">
        <v>14</v>
      </c>
      <c r="B38" s="2">
        <f>SUM(B34:B37)</f>
        <v>359355</v>
      </c>
      <c r="C38" s="2"/>
      <c r="D38" s="2">
        <f>SUM(D34:D37)</f>
        <v>340752</v>
      </c>
      <c r="E38" s="2"/>
      <c r="F38" s="2">
        <f>SUM(F34:F37)</f>
        <v>334064</v>
      </c>
      <c r="G38" s="2"/>
      <c r="H38" s="2">
        <f>SUM(H34:H37)</f>
        <v>339019</v>
      </c>
    </row>
    <row r="39" spans="1:9" x14ac:dyDescent="0.45">
      <c r="A39" t="s">
        <v>15</v>
      </c>
      <c r="B39" s="2">
        <f>B32+B38</f>
        <v>510766</v>
      </c>
      <c r="C39" s="2"/>
      <c r="D39" s="2">
        <f t="shared" ref="D39:H39" si="13">D32+D38</f>
        <v>499942</v>
      </c>
      <c r="E39" s="2"/>
      <c r="F39" s="2">
        <f t="shared" si="13"/>
        <v>497741</v>
      </c>
      <c r="G39" s="2"/>
      <c r="H39" s="2">
        <f t="shared" si="13"/>
        <v>486753</v>
      </c>
    </row>
    <row r="40" spans="1:9" x14ac:dyDescent="0.45">
      <c r="B40" s="2"/>
      <c r="C40" s="2"/>
    </row>
    <row r="41" spans="1:9" x14ac:dyDescent="0.45">
      <c r="B41" s="2"/>
      <c r="C41" s="2"/>
    </row>
    <row r="42" spans="1:9" x14ac:dyDescent="0.45">
      <c r="D42" s="2"/>
      <c r="E42" s="2"/>
      <c r="F42" s="2"/>
      <c r="G42" s="2"/>
      <c r="H42" s="2"/>
    </row>
    <row r="44" spans="1:9" x14ac:dyDescent="0.45">
      <c r="B44" s="2"/>
      <c r="C44" s="2"/>
    </row>
    <row r="45" spans="1:9" x14ac:dyDescent="0.45">
      <c r="D45" s="2"/>
      <c r="E45" s="2"/>
      <c r="F45" s="2"/>
      <c r="G45" s="2"/>
      <c r="H45" s="2"/>
    </row>
    <row r="46" spans="1:9" ht="14.55" customHeight="1" x14ac:dyDescent="0.45"/>
    <row r="47" spans="1:9" ht="14.55" customHeight="1" x14ac:dyDescent="0.45">
      <c r="B47" s="1"/>
      <c r="C47" s="1"/>
    </row>
    <row r="48" spans="1:9" x14ac:dyDescent="0.45">
      <c r="D48" s="1"/>
      <c r="E48" s="1"/>
      <c r="F48" s="1"/>
      <c r="G48" s="1"/>
      <c r="H48" s="1"/>
    </row>
    <row r="49" spans="2:19" x14ac:dyDescent="0.45">
      <c r="M49" s="1"/>
      <c r="N49" s="1"/>
      <c r="R49" s="1"/>
      <c r="S49" s="1"/>
    </row>
    <row r="50" spans="2:19" x14ac:dyDescent="0.45">
      <c r="M50" s="2"/>
      <c r="N50" s="2"/>
      <c r="R50" s="2"/>
      <c r="S50" s="2"/>
    </row>
    <row r="51" spans="2:19" x14ac:dyDescent="0.45">
      <c r="M51" s="2"/>
      <c r="N51" s="2"/>
      <c r="R51" s="2"/>
      <c r="S51" s="2"/>
    </row>
    <row r="52" spans="2:19" x14ac:dyDescent="0.45">
      <c r="M52" s="2"/>
      <c r="N52" s="2"/>
      <c r="R52" s="2"/>
      <c r="S52" s="2"/>
    </row>
    <row r="53" spans="2:19" x14ac:dyDescent="0.45">
      <c r="B53" s="1"/>
      <c r="C53" s="1"/>
      <c r="F53" s="1"/>
      <c r="G53" s="1"/>
      <c r="H53" s="1"/>
      <c r="M53" s="2"/>
      <c r="N53" s="2"/>
      <c r="R53" s="2"/>
      <c r="S53" s="2"/>
    </row>
    <row r="54" spans="2:19" x14ac:dyDescent="0.45">
      <c r="B54" s="1"/>
      <c r="C54" s="1"/>
      <c r="F54" s="1"/>
      <c r="G54" s="1"/>
      <c r="H54" s="1"/>
      <c r="M54" s="2"/>
      <c r="N54" s="2"/>
      <c r="R54" s="2"/>
      <c r="S54" s="2"/>
    </row>
    <row r="55" spans="2:19" x14ac:dyDescent="0.45">
      <c r="B55" s="2"/>
      <c r="C55" s="2"/>
      <c r="D55" s="2"/>
      <c r="E55" s="2"/>
      <c r="F55" s="2"/>
      <c r="G55" s="2"/>
      <c r="H55" s="2"/>
      <c r="M55" s="2"/>
      <c r="N55" s="2"/>
      <c r="R55" s="2"/>
      <c r="S55" s="2"/>
    </row>
    <row r="56" spans="2:19" x14ac:dyDescent="0.45">
      <c r="B56" s="2"/>
      <c r="C56" s="2"/>
      <c r="D56" s="2"/>
      <c r="E56" s="2"/>
      <c r="F56" s="2"/>
      <c r="G56" s="2"/>
      <c r="H56" s="2"/>
      <c r="M56" s="2"/>
      <c r="N56" s="2"/>
      <c r="R56" s="2"/>
      <c r="S56" s="2"/>
    </row>
    <row r="57" spans="2:19" x14ac:dyDescent="0.45">
      <c r="B57" s="2"/>
      <c r="C57" s="2"/>
      <c r="D57" s="2"/>
      <c r="E57" s="2"/>
      <c r="F57" s="2"/>
      <c r="G57" s="2"/>
      <c r="H57" s="2"/>
      <c r="M57" s="2"/>
      <c r="N57" s="2"/>
      <c r="R57" s="2"/>
      <c r="S57" s="2"/>
    </row>
    <row r="58" spans="2:19" x14ac:dyDescent="0.45">
      <c r="M58" s="2"/>
      <c r="N58" s="2"/>
      <c r="R58" s="2"/>
      <c r="S58" s="2"/>
    </row>
    <row r="59" spans="2:19" x14ac:dyDescent="0.45">
      <c r="M59" s="2"/>
      <c r="N59" s="2"/>
      <c r="R59" s="2"/>
      <c r="S59" s="2"/>
    </row>
    <row r="60" spans="2:19" x14ac:dyDescent="0.45">
      <c r="B60" s="1"/>
      <c r="D60" s="1"/>
      <c r="F60" s="1"/>
      <c r="H60" s="1"/>
      <c r="M60" s="2"/>
      <c r="N60" s="2"/>
      <c r="R60" s="2"/>
      <c r="S60" s="2"/>
    </row>
    <row r="61" spans="2:19" x14ac:dyDescent="0.45">
      <c r="B61" s="6"/>
      <c r="D61" s="6"/>
      <c r="F61" s="6"/>
      <c r="H61" s="6"/>
      <c r="M61" s="2"/>
      <c r="N61" s="2"/>
      <c r="R61" s="2"/>
      <c r="S61" s="2"/>
    </row>
    <row r="62" spans="2:19" x14ac:dyDescent="0.45">
      <c r="M62" s="2"/>
      <c r="N62" s="2"/>
    </row>
    <row r="63" spans="2:19" x14ac:dyDescent="0.45">
      <c r="R63" s="2"/>
      <c r="S63" s="2"/>
    </row>
    <row r="64" spans="2:19" x14ac:dyDescent="0.45">
      <c r="M64" s="2"/>
      <c r="N64" s="2"/>
      <c r="R64" s="2"/>
      <c r="S64" s="2"/>
    </row>
    <row r="65" spans="13:19" x14ac:dyDescent="0.45">
      <c r="M65" s="2"/>
      <c r="N65" s="2"/>
      <c r="S65" s="2"/>
    </row>
    <row r="66" spans="13:19" x14ac:dyDescent="0.45">
      <c r="M66" s="2"/>
      <c r="N66" s="2"/>
    </row>
    <row r="67" spans="13:19" x14ac:dyDescent="0.45">
      <c r="M67" s="2"/>
      <c r="N67" s="2"/>
      <c r="R67" s="2"/>
      <c r="S67" s="2"/>
    </row>
    <row r="68" spans="13:19" x14ac:dyDescent="0.45">
      <c r="M68" s="2"/>
      <c r="N68" s="2"/>
    </row>
    <row r="69" spans="13:19" x14ac:dyDescent="0.45">
      <c r="M69" s="2"/>
      <c r="N69" s="2"/>
      <c r="R69" s="2"/>
      <c r="S69" s="2"/>
    </row>
    <row r="70" spans="13:19" x14ac:dyDescent="0.45">
      <c r="M70" s="2"/>
      <c r="N70" s="2"/>
      <c r="R70" s="2"/>
      <c r="S70" s="2"/>
    </row>
    <row r="71" spans="13:19" x14ac:dyDescent="0.45">
      <c r="M71" s="2"/>
      <c r="N71" s="2"/>
      <c r="R71" s="2"/>
      <c r="S71" s="2"/>
    </row>
    <row r="72" spans="13:19" x14ac:dyDescent="0.45">
      <c r="M72" s="2"/>
      <c r="N72" s="2"/>
      <c r="R72" s="2"/>
      <c r="S72" s="2"/>
    </row>
    <row r="73" spans="13:19" x14ac:dyDescent="0.45">
      <c r="M73" s="2"/>
      <c r="N73" s="2"/>
      <c r="R73" s="2"/>
      <c r="S73" s="2"/>
    </row>
    <row r="74" spans="13:19" x14ac:dyDescent="0.45">
      <c r="R74" s="2"/>
      <c r="S74" s="2"/>
    </row>
    <row r="75" spans="13:19" x14ac:dyDescent="0.45">
      <c r="R75" s="2"/>
      <c r="S75" s="2"/>
    </row>
    <row r="76" spans="13:19" x14ac:dyDescent="0.45">
      <c r="R76" s="2"/>
      <c r="S76" s="2"/>
    </row>
    <row r="77" spans="13:19" x14ac:dyDescent="0.45">
      <c r="M77" s="2"/>
      <c r="N77" s="2"/>
      <c r="R77" s="2"/>
      <c r="S77" s="2"/>
    </row>
    <row r="78" spans="13:19" x14ac:dyDescent="0.45">
      <c r="M78" s="2"/>
      <c r="N78" s="2"/>
      <c r="R78" s="2"/>
      <c r="S78" s="2"/>
    </row>
    <row r="79" spans="13:19" x14ac:dyDescent="0.45">
      <c r="M79" s="2"/>
    </row>
    <row r="80" spans="13:19" x14ac:dyDescent="0.45">
      <c r="M80" s="2"/>
      <c r="N80" s="2"/>
    </row>
    <row r="81" spans="13:19" x14ac:dyDescent="0.45">
      <c r="M81" s="2"/>
      <c r="N81" s="2"/>
      <c r="R81" s="2"/>
      <c r="S81" s="2"/>
    </row>
    <row r="82" spans="13:19" x14ac:dyDescent="0.45">
      <c r="R82" s="2"/>
      <c r="S82" s="2"/>
    </row>
    <row r="84" spans="13:19" x14ac:dyDescent="0.45">
      <c r="R84" s="2"/>
      <c r="S84" s="2"/>
    </row>
    <row r="85" spans="13:19" x14ac:dyDescent="0.45">
      <c r="R85" s="2"/>
      <c r="S85" s="2"/>
    </row>
  </sheetData>
  <pageMargins left="0.7" right="0.7" top="0.75" bottom="0.75" header="0.3" footer="0.3"/>
  <pageSetup scale="9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5E263-FCDF-437C-9A96-795438D17C2E}">
  <sheetPr>
    <pageSetUpPr fitToPage="1"/>
  </sheetPr>
  <dimension ref="A1:H36"/>
  <sheetViews>
    <sheetView topLeftCell="A24" workbookViewId="0">
      <selection activeCell="D45" sqref="D45"/>
    </sheetView>
  </sheetViews>
  <sheetFormatPr defaultRowHeight="14.25" x14ac:dyDescent="0.45"/>
  <cols>
    <col min="1" max="1" width="31.796875" customWidth="1"/>
    <col min="2" max="2" width="11.73046875" bestFit="1" customWidth="1"/>
    <col min="3" max="3" width="6.73046875" bestFit="1" customWidth="1"/>
    <col min="4" max="4" width="11.73046875" bestFit="1" customWidth="1"/>
    <col min="5" max="5" width="6.73046875" bestFit="1" customWidth="1"/>
    <col min="6" max="6" width="11.73046875" bestFit="1" customWidth="1"/>
    <col min="7" max="7" width="6.73046875" bestFit="1" customWidth="1"/>
    <col min="8" max="8" width="11.73046875" bestFit="1" customWidth="1"/>
  </cols>
  <sheetData>
    <row r="1" spans="1:8" x14ac:dyDescent="0.45">
      <c r="A1" t="s">
        <v>69</v>
      </c>
      <c r="B1" s="2"/>
      <c r="D1" s="2"/>
      <c r="F1" s="2"/>
      <c r="G1" s="2"/>
      <c r="H1" s="2"/>
    </row>
    <row r="2" spans="1:8" x14ac:dyDescent="0.45">
      <c r="A2" t="s">
        <v>16</v>
      </c>
      <c r="D2" t="s">
        <v>0</v>
      </c>
    </row>
    <row r="3" spans="1:8" x14ac:dyDescent="0.45">
      <c r="A3" t="s">
        <v>17</v>
      </c>
      <c r="B3" t="s">
        <v>70</v>
      </c>
      <c r="D3" t="s">
        <v>71</v>
      </c>
      <c r="F3" t="s">
        <v>93</v>
      </c>
    </row>
    <row r="4" spans="1:8" x14ac:dyDescent="0.45">
      <c r="G4" s="1"/>
      <c r="H4" s="1"/>
    </row>
    <row r="5" spans="1:8" x14ac:dyDescent="0.45">
      <c r="A5" t="s">
        <v>18</v>
      </c>
      <c r="B5" s="2">
        <v>291646</v>
      </c>
      <c r="C5" s="6">
        <f>B5/$B$5</f>
        <v>1</v>
      </c>
      <c r="D5" s="2">
        <v>279063</v>
      </c>
      <c r="E5" s="6">
        <f>D5/$D$5</f>
        <v>1</v>
      </c>
      <c r="F5" s="2">
        <v>266826</v>
      </c>
      <c r="G5" s="6">
        <f>F5/$F$5</f>
        <v>1</v>
      </c>
      <c r="H5" s="2"/>
    </row>
    <row r="6" spans="1:8" x14ac:dyDescent="0.45">
      <c r="B6" s="2"/>
      <c r="D6" s="2"/>
      <c r="F6" s="2"/>
      <c r="G6" s="2"/>
      <c r="H6" s="2"/>
    </row>
    <row r="7" spans="1:8" x14ac:dyDescent="0.45">
      <c r="A7" t="s">
        <v>19</v>
      </c>
      <c r="B7" s="4">
        <v>-97936</v>
      </c>
      <c r="C7" s="6">
        <f>B7/$B$5</f>
        <v>-0.33580436556647442</v>
      </c>
      <c r="D7" s="4">
        <v>-95021</v>
      </c>
      <c r="E7" s="6">
        <f>D7/$D$5</f>
        <v>-0.34050017379588121</v>
      </c>
      <c r="F7" s="4">
        <v>-91143</v>
      </c>
      <c r="G7" s="6">
        <f>F7/$F$5</f>
        <v>-0.34158215466258912</v>
      </c>
      <c r="H7" s="2"/>
    </row>
    <row r="8" spans="1:8" x14ac:dyDescent="0.45">
      <c r="A8" t="s">
        <v>20</v>
      </c>
      <c r="B8" s="2">
        <f>SUM(B5:B7)</f>
        <v>193710</v>
      </c>
      <c r="C8" s="6">
        <f>B8/$B$5</f>
        <v>0.66419563443352558</v>
      </c>
      <c r="D8" s="2">
        <f t="shared" ref="D8:F8" si="0">SUM(D5:D7)</f>
        <v>184042</v>
      </c>
      <c r="E8" s="6">
        <f>D8/$D$5</f>
        <v>0.65949982620411873</v>
      </c>
      <c r="F8" s="2">
        <f t="shared" si="0"/>
        <v>175683</v>
      </c>
      <c r="G8" s="6">
        <f>F8/$F$5</f>
        <v>0.65841784533741088</v>
      </c>
      <c r="H8" s="2"/>
    </row>
    <row r="9" spans="1:8" x14ac:dyDescent="0.45">
      <c r="B9" s="2"/>
      <c r="C9" s="6"/>
      <c r="D9" s="2"/>
      <c r="E9" s="6"/>
      <c r="F9" s="2"/>
      <c r="G9" s="6"/>
      <c r="H9" s="2"/>
    </row>
    <row r="10" spans="1:8" x14ac:dyDescent="0.45">
      <c r="A10" t="s">
        <v>21</v>
      </c>
      <c r="B10" s="2"/>
      <c r="D10" s="2"/>
      <c r="F10" s="2"/>
      <c r="G10" s="2"/>
      <c r="H10" s="2"/>
    </row>
    <row r="11" spans="1:8" x14ac:dyDescent="0.45">
      <c r="A11" t="s">
        <v>96</v>
      </c>
      <c r="B11" s="2">
        <v>48890</v>
      </c>
      <c r="C11" s="6">
        <f t="shared" ref="C11:C15" si="1">B11/$B$5</f>
        <v>0.16763473526124137</v>
      </c>
      <c r="D11" s="2">
        <v>45540</v>
      </c>
      <c r="E11" s="6">
        <f t="shared" ref="E11:E15" si="2">D11/$D$5</f>
        <v>0.16318895733221531</v>
      </c>
      <c r="F11" s="2">
        <v>44277</v>
      </c>
      <c r="G11" s="6">
        <f>F11/$F$5</f>
        <v>0.16593960108834971</v>
      </c>
      <c r="H11" s="2"/>
    </row>
    <row r="12" spans="1:8" x14ac:dyDescent="0.45">
      <c r="A12" t="s">
        <v>97</v>
      </c>
      <c r="B12" s="2">
        <v>47158</v>
      </c>
      <c r="C12" s="6">
        <f t="shared" si="1"/>
        <v>0.16169602874717981</v>
      </c>
      <c r="D12" s="2">
        <v>45743</v>
      </c>
      <c r="E12" s="6">
        <f t="shared" si="2"/>
        <v>0.16391639163916391</v>
      </c>
      <c r="F12" s="2">
        <v>44146</v>
      </c>
      <c r="G12" s="6">
        <f t="shared" ref="G12:G14" si="3">F12/$F$5</f>
        <v>0.16544864443495011</v>
      </c>
      <c r="H12" s="2"/>
    </row>
    <row r="13" spans="1:8" x14ac:dyDescent="0.45">
      <c r="A13" t="s">
        <v>98</v>
      </c>
      <c r="B13" s="2">
        <v>35132</v>
      </c>
      <c r="C13" s="6">
        <f t="shared" si="1"/>
        <v>0.12046110695843591</v>
      </c>
      <c r="D13" s="2">
        <v>35664</v>
      </c>
      <c r="E13" s="6">
        <f t="shared" si="2"/>
        <v>0.12779909912815385</v>
      </c>
      <c r="F13" s="2">
        <v>36866</v>
      </c>
      <c r="G13" s="6">
        <f t="shared" si="3"/>
        <v>0.13816494644449942</v>
      </c>
      <c r="H13" s="2"/>
    </row>
    <row r="14" spans="1:8" x14ac:dyDescent="0.45">
      <c r="A14" t="s">
        <v>99</v>
      </c>
      <c r="B14" s="4">
        <v>41243</v>
      </c>
      <c r="C14" s="6">
        <f t="shared" si="1"/>
        <v>0.14141459166249495</v>
      </c>
      <c r="D14" s="4">
        <v>41076</v>
      </c>
      <c r="E14" s="6">
        <f t="shared" si="2"/>
        <v>0.14719256941980843</v>
      </c>
      <c r="F14" s="4">
        <v>37945</v>
      </c>
      <c r="G14" s="6">
        <f t="shared" si="3"/>
        <v>0.14220878025379835</v>
      </c>
      <c r="H14" s="2"/>
    </row>
    <row r="15" spans="1:8" x14ac:dyDescent="0.45">
      <c r="A15" t="s">
        <v>22</v>
      </c>
      <c r="B15" s="2">
        <f>SUM(B11:B14)</f>
        <v>172423</v>
      </c>
      <c r="C15" s="6">
        <f t="shared" si="1"/>
        <v>0.59120646262935206</v>
      </c>
      <c r="D15" s="2">
        <f>SUM(D11:D14)</f>
        <v>168023</v>
      </c>
      <c r="E15" s="6">
        <f t="shared" si="2"/>
        <v>0.60209701751934153</v>
      </c>
      <c r="F15" s="2">
        <f>SUM(F11:F14)</f>
        <v>163234</v>
      </c>
      <c r="G15" s="6">
        <f t="shared" ref="G15" si="4">F15/$F$5</f>
        <v>0.61176197222159756</v>
      </c>
      <c r="H15" s="2"/>
    </row>
    <row r="16" spans="1:8" x14ac:dyDescent="0.45">
      <c r="B16" s="2"/>
      <c r="D16" s="2"/>
      <c r="F16" s="2"/>
      <c r="G16" s="2"/>
      <c r="H16" s="2"/>
    </row>
    <row r="17" spans="1:8" x14ac:dyDescent="0.45">
      <c r="A17" t="s">
        <v>23</v>
      </c>
      <c r="B17" s="2">
        <f>B8-B15</f>
        <v>21287</v>
      </c>
      <c r="C17" s="6">
        <f>B17/$B$5</f>
        <v>7.2989171804173553E-2</v>
      </c>
      <c r="D17" s="2">
        <f>D8-D15</f>
        <v>16019</v>
      </c>
      <c r="E17" s="6">
        <f>D17/$D$5</f>
        <v>5.7402808684777269E-2</v>
      </c>
      <c r="F17" s="2">
        <f>F8-F15</f>
        <v>12449</v>
      </c>
      <c r="G17" s="6">
        <f>F17/$F$5</f>
        <v>4.6655873115813304E-2</v>
      </c>
      <c r="H17" s="2"/>
    </row>
    <row r="18" spans="1:8" x14ac:dyDescent="0.45">
      <c r="B18" s="2"/>
      <c r="D18" s="2"/>
      <c r="F18" s="2"/>
      <c r="G18" s="2"/>
      <c r="H18" s="2"/>
    </row>
    <row r="19" spans="1:8" x14ac:dyDescent="0.45">
      <c r="A19" t="s">
        <v>134</v>
      </c>
      <c r="B19" s="2"/>
      <c r="D19" s="2"/>
      <c r="F19" s="2"/>
      <c r="G19" s="2"/>
      <c r="H19" s="2"/>
    </row>
    <row r="20" spans="1:8" x14ac:dyDescent="0.45">
      <c r="A20" t="s">
        <v>100</v>
      </c>
      <c r="B20" s="2">
        <v>3834</v>
      </c>
      <c r="C20" s="6">
        <f>B20/$B$5</f>
        <v>1.3146074350411116E-2</v>
      </c>
      <c r="D20" s="2">
        <v>2356</v>
      </c>
      <c r="E20" s="6">
        <f>D20/$D$5</f>
        <v>8.442538064881407E-3</v>
      </c>
      <c r="F20" s="2">
        <v>444</v>
      </c>
      <c r="G20" s="6">
        <f t="shared" ref="G20:G22" si="5">F20/$F$5</f>
        <v>1.6640057565604552E-3</v>
      </c>
      <c r="H20" s="2"/>
    </row>
    <row r="21" spans="1:8" x14ac:dyDescent="0.45">
      <c r="A21" t="s">
        <v>101</v>
      </c>
      <c r="B21" s="4">
        <v>-318</v>
      </c>
      <c r="C21" s="6">
        <f>B21/$B$5</f>
        <v>-1.0903629742907497E-3</v>
      </c>
      <c r="D21" s="4">
        <v>136</v>
      </c>
      <c r="E21" s="6">
        <f>D21/$D$5</f>
        <v>4.8734515145325605E-4</v>
      </c>
      <c r="F21" s="4">
        <v>2692</v>
      </c>
      <c r="G21" s="6">
        <f t="shared" si="5"/>
        <v>1.0088971839326003E-2</v>
      </c>
    </row>
    <row r="22" spans="1:8" x14ac:dyDescent="0.45">
      <c r="A22" t="s">
        <v>133</v>
      </c>
      <c r="B22" s="2">
        <f>SUM(B20:B21)</f>
        <v>3516</v>
      </c>
      <c r="C22" s="6">
        <f>B22/$B$5</f>
        <v>1.2055711376120366E-2</v>
      </c>
      <c r="D22" s="2">
        <f>SUM(D20:D21)</f>
        <v>2492</v>
      </c>
      <c r="E22" s="6">
        <f>D22/$D$5</f>
        <v>8.9298832163346633E-3</v>
      </c>
      <c r="F22" s="2">
        <f>SUM(F20:F21)</f>
        <v>3136</v>
      </c>
      <c r="G22" s="6">
        <f t="shared" si="5"/>
        <v>1.1752977595886458E-2</v>
      </c>
      <c r="H22" s="2"/>
    </row>
    <row r="23" spans="1:8" x14ac:dyDescent="0.45">
      <c r="B23" s="2"/>
      <c r="D23" s="2"/>
      <c r="F23" s="2"/>
      <c r="G23" s="2"/>
      <c r="H23" s="2"/>
    </row>
    <row r="24" spans="1:8" x14ac:dyDescent="0.45">
      <c r="A24" t="s">
        <v>24</v>
      </c>
      <c r="B24" s="2">
        <f>B17+B22</f>
        <v>24803</v>
      </c>
      <c r="C24" s="6">
        <f>B24/$B$5</f>
        <v>8.504488318029392E-2</v>
      </c>
      <c r="D24" s="2">
        <f>D17+D22</f>
        <v>18511</v>
      </c>
      <c r="E24" s="6">
        <f>D24/$D$5</f>
        <v>6.6332691901111934E-2</v>
      </c>
      <c r="F24" s="2">
        <f>F17+F22</f>
        <v>15585</v>
      </c>
      <c r="G24" s="6">
        <f t="shared" ref="G24:G26" si="6">F24/$F$5</f>
        <v>5.840885071169976E-2</v>
      </c>
      <c r="H24" s="2"/>
    </row>
    <row r="25" spans="1:8" x14ac:dyDescent="0.45">
      <c r="A25" t="s">
        <v>135</v>
      </c>
      <c r="B25" s="4">
        <v>4796</v>
      </c>
      <c r="C25" s="6">
        <f>B25/$B$5</f>
        <v>1.644459378835986E-2</v>
      </c>
      <c r="D25" s="4">
        <v>3298</v>
      </c>
      <c r="E25" s="6">
        <f>D25/$D$5</f>
        <v>1.181811992274146E-2</v>
      </c>
      <c r="F25" s="4">
        <v>3494</v>
      </c>
      <c r="G25" s="6">
        <f t="shared" si="6"/>
        <v>1.309467593113115E-2</v>
      </c>
      <c r="H25" s="2"/>
    </row>
    <row r="26" spans="1:8" x14ac:dyDescent="0.45">
      <c r="A26" t="s">
        <v>25</v>
      </c>
      <c r="B26" s="2">
        <f>B24-B25</f>
        <v>20007</v>
      </c>
      <c r="C26" s="6">
        <f>B26/$B$5</f>
        <v>6.8600289391934063E-2</v>
      </c>
      <c r="D26" s="2">
        <f t="shared" ref="D26:F26" si="7">D24-D25</f>
        <v>15213</v>
      </c>
      <c r="E26" s="6">
        <f>D26/$D$5</f>
        <v>5.4514571978370473E-2</v>
      </c>
      <c r="F26" s="2">
        <f t="shared" si="7"/>
        <v>12091</v>
      </c>
      <c r="G26" s="6">
        <f t="shared" si="6"/>
        <v>4.5314174780568608E-2</v>
      </c>
      <c r="H26" s="2"/>
    </row>
    <row r="27" spans="1:8" x14ac:dyDescent="0.45">
      <c r="B27" s="5"/>
      <c r="D27" s="5"/>
      <c r="F27" s="5"/>
      <c r="G27" s="2"/>
      <c r="H27" s="2"/>
    </row>
    <row r="28" spans="1:8" x14ac:dyDescent="0.45">
      <c r="A28" t="s">
        <v>103</v>
      </c>
      <c r="B28" s="19">
        <v>0.66</v>
      </c>
      <c r="D28" s="19">
        <v>0.5</v>
      </c>
      <c r="F28" s="19">
        <v>0.39</v>
      </c>
    </row>
    <row r="29" spans="1:8" x14ac:dyDescent="0.45">
      <c r="A29" t="s">
        <v>104</v>
      </c>
      <c r="B29" s="19">
        <v>0.66</v>
      </c>
      <c r="D29" s="19">
        <v>0.5</v>
      </c>
      <c r="F29" s="19">
        <v>0.39</v>
      </c>
      <c r="G29" s="2"/>
      <c r="H29" s="2"/>
    </row>
    <row r="30" spans="1:8" x14ac:dyDescent="0.45">
      <c r="B30" s="5"/>
      <c r="D30" s="5"/>
      <c r="F30" s="5"/>
      <c r="G30" s="2"/>
      <c r="H30" s="2"/>
    </row>
    <row r="31" spans="1:8" x14ac:dyDescent="0.45">
      <c r="B31" s="2"/>
      <c r="D31" s="2"/>
      <c r="F31" s="2"/>
    </row>
    <row r="32" spans="1:8" x14ac:dyDescent="0.45">
      <c r="A32" t="s">
        <v>136</v>
      </c>
      <c r="B32" s="2">
        <f>(BalanceSheet!B19+BalanceSheet!D19)/2</f>
        <v>505354</v>
      </c>
      <c r="C32" s="2"/>
      <c r="D32" s="2">
        <f>(BalanceSheet!D19+BalanceSheet!F19)/2</f>
        <v>498841.5</v>
      </c>
      <c r="E32" s="2"/>
      <c r="F32" s="2">
        <f>(BalanceSheet!F19+BalanceSheet!H19)/2</f>
        <v>492247</v>
      </c>
      <c r="G32" s="2"/>
      <c r="H32" s="2"/>
    </row>
    <row r="33" spans="1:8" x14ac:dyDescent="0.45">
      <c r="A33" t="s">
        <v>137</v>
      </c>
      <c r="B33" s="2">
        <f>(BalanceSheet!B6+BalanceSheet!D6)/2</f>
        <v>32267.5</v>
      </c>
      <c r="C33" s="2"/>
      <c r="D33" s="2">
        <f>(BalanceSheet!D6+BalanceSheet!F6)/2</f>
        <v>35538</v>
      </c>
      <c r="E33" s="2"/>
      <c r="F33" s="2">
        <f>(BalanceSheet!F6+BalanceSheet!H6)/2</f>
        <v>33519</v>
      </c>
      <c r="G33" s="2"/>
      <c r="H33" s="2"/>
    </row>
    <row r="34" spans="1:8" x14ac:dyDescent="0.45">
      <c r="A34" t="s">
        <v>138</v>
      </c>
      <c r="B34" s="20" t="s">
        <v>141</v>
      </c>
      <c r="C34" s="20"/>
      <c r="D34" s="20" t="s">
        <v>141</v>
      </c>
      <c r="E34" s="20"/>
      <c r="F34" s="20" t="s">
        <v>141</v>
      </c>
      <c r="G34" s="2"/>
      <c r="H34" s="2"/>
    </row>
    <row r="35" spans="1:8" x14ac:dyDescent="0.45">
      <c r="A35" t="s">
        <v>139</v>
      </c>
      <c r="B35" s="2">
        <f>(BalanceSheet!B21+BalanceSheet!D21)/2</f>
        <v>7046.5</v>
      </c>
      <c r="C35" s="2"/>
      <c r="D35" s="2">
        <f>(BalanceSheet!D21+BalanceSheet!F21)/2</f>
        <v>7376</v>
      </c>
      <c r="E35" s="2"/>
      <c r="F35" s="2">
        <f>(BalanceSheet!F21+BalanceSheet!H21)/2</f>
        <v>6206.5</v>
      </c>
      <c r="G35" s="2"/>
      <c r="H35" s="2"/>
    </row>
    <row r="36" spans="1:8" x14ac:dyDescent="0.45">
      <c r="A36" t="s">
        <v>140</v>
      </c>
      <c r="B36" s="2">
        <f>(BalanceSheet!B38+BalanceSheet!D38)/2</f>
        <v>350053.5</v>
      </c>
      <c r="C36" s="2"/>
      <c r="D36" s="2">
        <f>(BalanceSheet!D38+BalanceSheet!F38)/2</f>
        <v>337408</v>
      </c>
      <c r="E36" s="2"/>
      <c r="F36" s="2">
        <f>(BalanceSheet!F38+BalanceSheet!H38)/2</f>
        <v>336541.5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A4E09-1E9E-4A91-B461-C1A7D5309F5E}">
  <dimension ref="A1:I47"/>
  <sheetViews>
    <sheetView workbookViewId="0"/>
  </sheetViews>
  <sheetFormatPr defaultRowHeight="14.25" x14ac:dyDescent="0.45"/>
  <cols>
    <col min="1" max="1" width="48.6640625" customWidth="1"/>
    <col min="2" max="2" width="12.1328125" customWidth="1"/>
    <col min="3" max="4" width="11.73046875" bestFit="1" customWidth="1"/>
  </cols>
  <sheetData>
    <row r="1" spans="1:9" x14ac:dyDescent="0.45">
      <c r="A1" t="s">
        <v>69</v>
      </c>
      <c r="C1" s="2"/>
      <c r="E1" s="2"/>
      <c r="G1" s="2"/>
      <c r="H1" s="2"/>
      <c r="I1" s="2"/>
    </row>
    <row r="2" spans="1:9" x14ac:dyDescent="0.45">
      <c r="A2" t="s">
        <v>143</v>
      </c>
      <c r="C2" t="s">
        <v>0</v>
      </c>
    </row>
    <row r="3" spans="1:9" x14ac:dyDescent="0.45">
      <c r="A3" t="s">
        <v>26</v>
      </c>
      <c r="B3" t="s">
        <v>70</v>
      </c>
      <c r="C3" t="s">
        <v>71</v>
      </c>
      <c r="D3" t="s">
        <v>93</v>
      </c>
    </row>
    <row r="4" spans="1:9" x14ac:dyDescent="0.45">
      <c r="A4" t="s">
        <v>102</v>
      </c>
      <c r="B4" s="1">
        <v>20007</v>
      </c>
      <c r="C4" s="1">
        <v>15213</v>
      </c>
      <c r="D4" s="1">
        <v>12091</v>
      </c>
    </row>
    <row r="5" spans="1:9" x14ac:dyDescent="0.45">
      <c r="A5" t="s">
        <v>105</v>
      </c>
    </row>
    <row r="6" spans="1:9" x14ac:dyDescent="0.45">
      <c r="A6" t="s">
        <v>99</v>
      </c>
      <c r="B6" s="2">
        <v>41243</v>
      </c>
      <c r="C6" s="2">
        <v>41076</v>
      </c>
      <c r="D6" s="2">
        <v>37945</v>
      </c>
    </row>
    <row r="7" spans="1:9" x14ac:dyDescent="0.45">
      <c r="A7" t="s">
        <v>106</v>
      </c>
      <c r="B7" s="2">
        <v>4470</v>
      </c>
      <c r="C7" s="2">
        <v>4153</v>
      </c>
      <c r="D7" s="2">
        <v>3554</v>
      </c>
      <c r="G7" s="1"/>
      <c r="H7" s="1"/>
      <c r="I7" s="1"/>
    </row>
    <row r="8" spans="1:9" x14ac:dyDescent="0.45">
      <c r="A8" t="s">
        <v>107</v>
      </c>
      <c r="B8" s="2">
        <v>12480</v>
      </c>
      <c r="C8" s="2">
        <v>11495</v>
      </c>
      <c r="D8" s="2">
        <v>10599</v>
      </c>
    </row>
    <row r="9" spans="1:9" x14ac:dyDescent="0.45">
      <c r="A9" t="s">
        <v>108</v>
      </c>
      <c r="B9" s="2">
        <v>2595</v>
      </c>
      <c r="C9" s="2">
        <v>1021</v>
      </c>
      <c r="D9">
        <v>385</v>
      </c>
      <c r="G9" s="2"/>
      <c r="H9" s="2"/>
      <c r="I9" s="2"/>
    </row>
    <row r="10" spans="1:9" x14ac:dyDescent="0.45">
      <c r="A10" t="s">
        <v>109</v>
      </c>
      <c r="B10" s="2">
        <v>-1114</v>
      </c>
      <c r="C10" s="2">
        <v>-1725</v>
      </c>
      <c r="D10">
        <v>710</v>
      </c>
      <c r="G10" s="2"/>
      <c r="H10" s="2"/>
      <c r="I10" s="2"/>
    </row>
    <row r="11" spans="1:9" x14ac:dyDescent="0.45">
      <c r="A11" t="s">
        <v>110</v>
      </c>
      <c r="B11">
        <v>0</v>
      </c>
      <c r="C11">
        <v>0</v>
      </c>
      <c r="D11">
        <v>-25</v>
      </c>
      <c r="G11" s="2"/>
      <c r="H11" s="2"/>
      <c r="I11" s="2"/>
    </row>
    <row r="12" spans="1:9" x14ac:dyDescent="0.45">
      <c r="A12" t="s">
        <v>111</v>
      </c>
      <c r="B12">
        <v>230</v>
      </c>
      <c r="C12">
        <v>384</v>
      </c>
      <c r="D12">
        <v>747</v>
      </c>
      <c r="G12" s="2"/>
      <c r="H12" s="2"/>
    </row>
    <row r="13" spans="1:9" x14ac:dyDescent="0.45">
      <c r="A13" t="s">
        <v>112</v>
      </c>
      <c r="B13">
        <v>0</v>
      </c>
      <c r="C13">
        <v>-425</v>
      </c>
      <c r="D13" s="2">
        <v>-3596</v>
      </c>
      <c r="G13" s="2"/>
      <c r="H13" s="2"/>
    </row>
    <row r="14" spans="1:9" x14ac:dyDescent="0.45">
      <c r="A14" t="s">
        <v>27</v>
      </c>
      <c r="B14" s="2">
        <v>-1639</v>
      </c>
      <c r="C14">
        <v>-891</v>
      </c>
      <c r="D14">
        <v>3</v>
      </c>
    </row>
    <row r="15" spans="1:9" x14ac:dyDescent="0.45">
      <c r="A15" t="s">
        <v>113</v>
      </c>
    </row>
    <row r="16" spans="1:9" x14ac:dyDescent="0.45">
      <c r="A16" t="s">
        <v>114</v>
      </c>
      <c r="B16">
        <v>537</v>
      </c>
      <c r="C16" s="2">
        <v>3243</v>
      </c>
      <c r="D16" s="2">
        <v>-7770</v>
      </c>
      <c r="I16" s="2"/>
    </row>
    <row r="17" spans="1:9" x14ac:dyDescent="0.45">
      <c r="A17" t="s">
        <v>115</v>
      </c>
      <c r="B17">
        <v>655</v>
      </c>
      <c r="C17" s="2">
        <v>-1131</v>
      </c>
      <c r="D17">
        <v>84</v>
      </c>
      <c r="G17" s="2"/>
    </row>
    <row r="18" spans="1:9" x14ac:dyDescent="0.45">
      <c r="A18" t="s">
        <v>76</v>
      </c>
      <c r="B18" s="2">
        <v>-1371</v>
      </c>
      <c r="C18" s="2">
        <v>-1243</v>
      </c>
      <c r="D18" s="2">
        <v>2329</v>
      </c>
    </row>
    <row r="19" spans="1:9" x14ac:dyDescent="0.45">
      <c r="A19" t="s">
        <v>116</v>
      </c>
      <c r="B19" s="2">
        <v>-15451</v>
      </c>
      <c r="C19" s="2">
        <v>-14852</v>
      </c>
      <c r="D19" s="2">
        <v>-14931</v>
      </c>
      <c r="H19" s="2"/>
      <c r="I19" s="2"/>
    </row>
    <row r="20" spans="1:9" x14ac:dyDescent="0.45">
      <c r="A20" t="s">
        <v>95</v>
      </c>
      <c r="B20">
        <v>-258</v>
      </c>
      <c r="C20">
        <v>328</v>
      </c>
      <c r="D20">
        <v>208</v>
      </c>
      <c r="H20" s="2"/>
    </row>
    <row r="21" spans="1:9" x14ac:dyDescent="0.45">
      <c r="A21" t="s">
        <v>117</v>
      </c>
      <c r="B21" s="2">
        <v>-5027</v>
      </c>
      <c r="C21" s="2">
        <v>4825</v>
      </c>
      <c r="D21" s="2">
        <v>3742</v>
      </c>
      <c r="G21" s="2"/>
      <c r="H21" s="2"/>
      <c r="I21" s="2"/>
    </row>
    <row r="22" spans="1:9" x14ac:dyDescent="0.45">
      <c r="A22" t="s">
        <v>81</v>
      </c>
      <c r="B22">
        <v>633</v>
      </c>
      <c r="C22">
        <v>-887</v>
      </c>
      <c r="D22">
        <v>406</v>
      </c>
      <c r="G22" s="2"/>
      <c r="H22" s="2"/>
      <c r="I22" s="2"/>
    </row>
    <row r="23" spans="1:9" x14ac:dyDescent="0.45">
      <c r="A23" t="s">
        <v>84</v>
      </c>
      <c r="B23" s="3">
        <v>-330</v>
      </c>
      <c r="C23" s="4">
        <v>3386</v>
      </c>
      <c r="D23" s="4">
        <v>4707</v>
      </c>
    </row>
    <row r="24" spans="1:9" x14ac:dyDescent="0.45">
      <c r="A24" s="7" t="s">
        <v>29</v>
      </c>
      <c r="B24" s="8">
        <f>SUM(B4:B23)</f>
        <v>57660</v>
      </c>
      <c r="C24" s="8">
        <f>SUM(C4:C23)</f>
        <v>63970</v>
      </c>
      <c r="D24" s="8">
        <f>SUM(D4:D23)</f>
        <v>51188</v>
      </c>
      <c r="G24" s="2"/>
      <c r="H24" s="2"/>
      <c r="I24" s="2"/>
    </row>
    <row r="25" spans="1:9" x14ac:dyDescent="0.45">
      <c r="A25" t="s">
        <v>118</v>
      </c>
      <c r="H25" s="2"/>
      <c r="I25" s="2"/>
    </row>
    <row r="26" spans="1:9" x14ac:dyDescent="0.45">
      <c r="A26" t="s">
        <v>119</v>
      </c>
      <c r="B26" s="2">
        <v>-1299</v>
      </c>
      <c r="C26" s="2">
        <v>-6621</v>
      </c>
      <c r="D26" s="2">
        <v>-3965</v>
      </c>
      <c r="G26" s="2"/>
      <c r="H26" s="2"/>
      <c r="I26" s="2"/>
    </row>
    <row r="27" spans="1:9" x14ac:dyDescent="0.45">
      <c r="A27" t="s">
        <v>120</v>
      </c>
      <c r="B27" s="2">
        <v>69150</v>
      </c>
      <c r="C27" s="2">
        <v>28250</v>
      </c>
      <c r="D27" s="2">
        <v>10625</v>
      </c>
    </row>
    <row r="28" spans="1:9" x14ac:dyDescent="0.45">
      <c r="A28" t="s">
        <v>121</v>
      </c>
      <c r="B28" s="2">
        <v>-74446</v>
      </c>
      <c r="C28" s="2">
        <v>-50268</v>
      </c>
      <c r="D28" s="2">
        <v>-13467</v>
      </c>
      <c r="G28" s="2"/>
      <c r="H28" s="2"/>
      <c r="I28" s="2"/>
    </row>
    <row r="29" spans="1:9" x14ac:dyDescent="0.45">
      <c r="A29" t="s">
        <v>122</v>
      </c>
      <c r="B29">
        <v>0</v>
      </c>
      <c r="C29">
        <v>0</v>
      </c>
      <c r="D29">
        <v>26</v>
      </c>
      <c r="G29" s="2"/>
      <c r="H29" s="2"/>
      <c r="I29" s="2"/>
    </row>
    <row r="30" spans="1:9" x14ac:dyDescent="0.45">
      <c r="A30" t="s">
        <v>123</v>
      </c>
      <c r="B30">
        <v>765</v>
      </c>
      <c r="C30">
        <v>47</v>
      </c>
      <c r="D30" s="2">
        <v>3494</v>
      </c>
      <c r="G30" s="2"/>
      <c r="H30" s="2"/>
      <c r="I30" s="2"/>
    </row>
    <row r="31" spans="1:9" x14ac:dyDescent="0.45">
      <c r="A31" t="s">
        <v>124</v>
      </c>
      <c r="B31" s="2">
        <v>-26741</v>
      </c>
      <c r="C31" s="2">
        <v>-25806</v>
      </c>
      <c r="D31" s="2">
        <v>-23334</v>
      </c>
    </row>
    <row r="32" spans="1:9" x14ac:dyDescent="0.45">
      <c r="A32" t="s">
        <v>125</v>
      </c>
      <c r="B32" s="4">
        <v>-1401</v>
      </c>
      <c r="C32" s="4">
        <v>-2200</v>
      </c>
      <c r="D32" s="4">
        <v>-1768</v>
      </c>
      <c r="I32" s="2"/>
    </row>
    <row r="33" spans="1:9" x14ac:dyDescent="0.45">
      <c r="A33" s="7" t="s">
        <v>30</v>
      </c>
      <c r="B33" s="8">
        <f>SUM(B26:B32)</f>
        <v>-33972</v>
      </c>
      <c r="C33" s="8">
        <f t="shared" ref="C33:D33" si="0">SUM(C26:C32)</f>
        <v>-56598</v>
      </c>
      <c r="D33" s="8">
        <f t="shared" si="0"/>
        <v>-28389</v>
      </c>
      <c r="G33" s="2"/>
      <c r="H33" s="2"/>
      <c r="I33" s="2"/>
    </row>
    <row r="34" spans="1:9" x14ac:dyDescent="0.45">
      <c r="A34" t="s">
        <v>126</v>
      </c>
      <c r="G34" s="2"/>
      <c r="H34" s="2"/>
      <c r="I34" s="2"/>
    </row>
    <row r="35" spans="1:9" x14ac:dyDescent="0.45">
      <c r="A35" t="s">
        <v>127</v>
      </c>
      <c r="B35" s="2">
        <v>-1113</v>
      </c>
      <c r="C35">
        <v>-934</v>
      </c>
      <c r="D35">
        <v>-565</v>
      </c>
    </row>
    <row r="36" spans="1:9" x14ac:dyDescent="0.45">
      <c r="A36" t="s">
        <v>128</v>
      </c>
      <c r="B36">
        <v>0</v>
      </c>
      <c r="C36">
        <v>-118</v>
      </c>
      <c r="D36">
        <v>0</v>
      </c>
      <c r="G36" s="2"/>
    </row>
    <row r="37" spans="1:9" x14ac:dyDescent="0.45">
      <c r="A37" t="s">
        <v>129</v>
      </c>
      <c r="B37">
        <v>0</v>
      </c>
      <c r="C37" s="2">
        <v>-8929</v>
      </c>
      <c r="D37" s="2">
        <v>-23137</v>
      </c>
    </row>
    <row r="38" spans="1:9" x14ac:dyDescent="0.45">
      <c r="A38" t="s">
        <v>130</v>
      </c>
      <c r="B38" s="4">
        <v>-3403</v>
      </c>
      <c r="C38" s="4">
        <v>-3058</v>
      </c>
      <c r="D38" s="4">
        <v>0</v>
      </c>
      <c r="G38" s="2"/>
      <c r="H38" s="2"/>
    </row>
    <row r="39" spans="1:9" x14ac:dyDescent="0.45">
      <c r="A39" s="7" t="s">
        <v>131</v>
      </c>
      <c r="B39" s="8">
        <f>SUM(B35:B38)</f>
        <v>-4516</v>
      </c>
      <c r="C39" s="8">
        <f>SUM(C35:C38)</f>
        <v>-13039</v>
      </c>
      <c r="D39" s="8">
        <f>SUM(D35:D38)</f>
        <v>-23702</v>
      </c>
      <c r="G39" s="2"/>
      <c r="H39" s="2"/>
      <c r="I39" s="2"/>
    </row>
    <row r="40" spans="1:9" x14ac:dyDescent="0.45">
      <c r="B40" s="2"/>
      <c r="C40" s="2"/>
      <c r="D40" s="2"/>
    </row>
    <row r="41" spans="1:9" x14ac:dyDescent="0.45">
      <c r="A41" t="s">
        <v>31</v>
      </c>
      <c r="B41">
        <v>-36</v>
      </c>
      <c r="C41">
        <v>-23</v>
      </c>
      <c r="D41">
        <v>21</v>
      </c>
      <c r="G41" s="2"/>
      <c r="H41" s="2"/>
    </row>
    <row r="42" spans="1:9" x14ac:dyDescent="0.45">
      <c r="A42" t="s">
        <v>132</v>
      </c>
      <c r="B42" s="2">
        <f>B41+B39+B33+B24</f>
        <v>19136</v>
      </c>
      <c r="C42" s="2">
        <f>C41+C39+C33+C24</f>
        <v>-5690</v>
      </c>
      <c r="D42" s="2">
        <f>D41+D39+D33+D24</f>
        <v>-882</v>
      </c>
      <c r="E42" s="2"/>
      <c r="F42" s="2"/>
      <c r="G42" s="2"/>
      <c r="H42" s="2"/>
      <c r="I42" s="2"/>
    </row>
    <row r="43" spans="1:9" x14ac:dyDescent="0.45">
      <c r="A43" t="s">
        <v>32</v>
      </c>
      <c r="B43" s="2">
        <v>40333</v>
      </c>
      <c r="C43" s="2">
        <v>46023</v>
      </c>
      <c r="D43" s="2">
        <v>46905</v>
      </c>
      <c r="G43" s="2"/>
      <c r="H43" s="2"/>
      <c r="I43" s="2"/>
    </row>
    <row r="44" spans="1:9" x14ac:dyDescent="0.45">
      <c r="A44" t="s">
        <v>33</v>
      </c>
      <c r="B44" s="2">
        <f>B42+B43</f>
        <v>59469</v>
      </c>
      <c r="C44" s="2">
        <f t="shared" ref="C44:D44" si="1">C42+C43</f>
        <v>40333</v>
      </c>
      <c r="D44" s="2">
        <f t="shared" si="1"/>
        <v>46023</v>
      </c>
    </row>
    <row r="45" spans="1:9" x14ac:dyDescent="0.45">
      <c r="B45" s="2"/>
      <c r="C45" s="2"/>
      <c r="D45" s="2"/>
    </row>
    <row r="46" spans="1:9" x14ac:dyDescent="0.45">
      <c r="B46" s="5"/>
      <c r="C46" s="5"/>
      <c r="D46" s="5"/>
    </row>
    <row r="47" spans="1:9" x14ac:dyDescent="0.45">
      <c r="B47" s="5"/>
      <c r="C47" s="5"/>
      <c r="D47" s="5"/>
    </row>
  </sheetData>
  <phoneticPr fontId="5" type="noConversion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6861B-BB7F-4E1A-B7F8-D0AF0BC8EAB5}">
  <sheetPr>
    <pageSetUpPr fitToPage="1"/>
  </sheetPr>
  <dimension ref="A1:N23"/>
  <sheetViews>
    <sheetView tabSelected="1" workbookViewId="0">
      <selection activeCell="C3" sqref="C3"/>
    </sheetView>
  </sheetViews>
  <sheetFormatPr defaultRowHeight="14.25" x14ac:dyDescent="0.45"/>
  <cols>
    <col min="2" max="2" width="11.86328125" customWidth="1"/>
    <col min="3" max="3" width="46.33203125" customWidth="1"/>
    <col min="4" max="4" width="13.19921875" bestFit="1" customWidth="1"/>
    <col min="5" max="5" width="3.3984375" customWidth="1"/>
    <col min="6" max="6" width="9.19921875" bestFit="1" customWidth="1"/>
    <col min="7" max="7" width="4.265625" customWidth="1"/>
    <col min="9" max="9" width="3.265625" customWidth="1"/>
  </cols>
  <sheetData>
    <row r="1" spans="1:14" x14ac:dyDescent="0.45">
      <c r="A1" t="s">
        <v>69</v>
      </c>
      <c r="C1" s="2"/>
      <c r="E1" s="2"/>
      <c r="G1" s="2"/>
      <c r="H1" s="2"/>
      <c r="I1" s="2"/>
    </row>
    <row r="2" spans="1:14" x14ac:dyDescent="0.45">
      <c r="D2" s="9">
        <v>2025</v>
      </c>
      <c r="E2" s="9"/>
      <c r="F2" s="9">
        <v>2024</v>
      </c>
      <c r="G2" s="9"/>
      <c r="H2" s="9">
        <v>2023</v>
      </c>
      <c r="I2" s="9"/>
    </row>
    <row r="3" spans="1:14" x14ac:dyDescent="0.45">
      <c r="A3" s="10" t="s">
        <v>34</v>
      </c>
      <c r="B3" s="3"/>
      <c r="C3" s="11" t="s">
        <v>35</v>
      </c>
      <c r="D3" s="11" t="s">
        <v>142</v>
      </c>
      <c r="E3" s="11"/>
      <c r="F3" s="11" t="s">
        <v>142</v>
      </c>
      <c r="G3" s="11"/>
      <c r="H3" s="11" t="s">
        <v>142</v>
      </c>
      <c r="I3" s="11"/>
    </row>
    <row r="4" spans="1:14" x14ac:dyDescent="0.45">
      <c r="A4" s="12" t="s">
        <v>36</v>
      </c>
      <c r="C4" t="s">
        <v>37</v>
      </c>
      <c r="D4" s="16">
        <f>IncomeStatement!B26/IncomeStatement!B36</f>
        <v>5.7154120727260262E-2</v>
      </c>
      <c r="E4" s="16"/>
      <c r="F4" s="16">
        <f>IncomeStatement!D26/IncomeStatement!D36</f>
        <v>4.5087846168437029E-2</v>
      </c>
      <c r="G4" s="16"/>
      <c r="H4" s="16">
        <f>IncomeStatement!F26/IncomeStatement!F36</f>
        <v>3.5927218485684531E-2</v>
      </c>
      <c r="I4" s="16"/>
      <c r="J4" s="13"/>
      <c r="K4" s="13"/>
      <c r="L4" s="13"/>
      <c r="M4" s="13"/>
      <c r="N4" s="13"/>
    </row>
    <row r="5" spans="1:14" x14ac:dyDescent="0.45">
      <c r="A5" s="12" t="s">
        <v>38</v>
      </c>
      <c r="C5" t="s">
        <v>39</v>
      </c>
      <c r="D5" s="16">
        <f>IncomeStatement!B26/IncomeStatement!B32</f>
        <v>3.9590069535414781E-2</v>
      </c>
      <c r="E5" s="16"/>
      <c r="F5" s="16">
        <f>IncomeStatement!D26/IncomeStatement!D32</f>
        <v>3.0496660762987841E-2</v>
      </c>
      <c r="G5" s="16"/>
      <c r="H5" s="16">
        <f>IncomeStatement!F26/IncomeStatement!F32</f>
        <v>2.4562871891550379E-2</v>
      </c>
      <c r="I5" s="16"/>
      <c r="J5" s="13"/>
      <c r="K5" s="13"/>
      <c r="L5" s="13"/>
      <c r="M5" s="13"/>
      <c r="N5" s="13"/>
    </row>
    <row r="6" spans="1:14" x14ac:dyDescent="0.45">
      <c r="A6" s="12" t="s">
        <v>40</v>
      </c>
      <c r="C6" t="s">
        <v>41</v>
      </c>
      <c r="D6" s="16">
        <f>IncomeStatement!B8/IncomeStatement!B5</f>
        <v>0.66419563443352558</v>
      </c>
      <c r="E6" s="16"/>
      <c r="F6" s="16">
        <f>IncomeStatement!D8/IncomeStatement!D5</f>
        <v>0.65949982620411873</v>
      </c>
      <c r="G6" s="16"/>
      <c r="H6" s="16">
        <f>IncomeStatement!F8/IncomeStatement!F5</f>
        <v>0.65841784533741088</v>
      </c>
      <c r="I6" s="16"/>
      <c r="J6" s="13"/>
      <c r="K6" s="13"/>
      <c r="L6" s="13"/>
      <c r="M6" s="13"/>
      <c r="N6" s="13"/>
    </row>
    <row r="7" spans="1:14" x14ac:dyDescent="0.45">
      <c r="A7" s="12" t="s">
        <v>42</v>
      </c>
      <c r="C7" t="s">
        <v>43</v>
      </c>
      <c r="D7" s="16">
        <f>IncomeStatement!B17/IncomeStatement!B5</f>
        <v>7.2989171804173553E-2</v>
      </c>
      <c r="E7" s="16"/>
      <c r="F7" s="16">
        <f>IncomeStatement!D17/IncomeStatement!D5</f>
        <v>5.7402808684777269E-2</v>
      </c>
      <c r="G7" s="16"/>
      <c r="H7" s="16">
        <f>IncomeStatement!F17/IncomeStatement!F5</f>
        <v>4.6655873115813304E-2</v>
      </c>
      <c r="I7" s="16"/>
      <c r="J7" s="13"/>
      <c r="K7" s="13"/>
      <c r="L7" s="13"/>
      <c r="M7" s="13"/>
      <c r="N7" s="13"/>
    </row>
    <row r="8" spans="1:14" x14ac:dyDescent="0.45">
      <c r="A8" s="12" t="s">
        <v>44</v>
      </c>
      <c r="C8" t="s">
        <v>45</v>
      </c>
      <c r="D8" s="16">
        <f>IncomeStatement!B26/IncomeStatement!B5</f>
        <v>6.8600289391934063E-2</v>
      </c>
      <c r="E8" s="16"/>
      <c r="F8" s="16">
        <f>IncomeStatement!D26/IncomeStatement!D5</f>
        <v>5.4514571978370473E-2</v>
      </c>
      <c r="G8" s="16"/>
      <c r="H8" s="16">
        <f>IncomeStatement!F26/IncomeStatement!F5</f>
        <v>4.5314174780568608E-2</v>
      </c>
      <c r="I8" s="16"/>
      <c r="J8" s="13"/>
      <c r="K8" s="13"/>
      <c r="L8" s="13"/>
      <c r="M8" s="13"/>
      <c r="N8" s="13"/>
    </row>
    <row r="9" spans="1:14" x14ac:dyDescent="0.45">
      <c r="D9" s="17"/>
      <c r="E9" s="17"/>
      <c r="F9" s="17"/>
      <c r="G9" s="17"/>
      <c r="H9" s="17"/>
      <c r="I9" s="17"/>
    </row>
    <row r="10" spans="1:14" x14ac:dyDescent="0.45">
      <c r="A10" s="10" t="s">
        <v>46</v>
      </c>
      <c r="B10" s="3"/>
      <c r="C10" s="3"/>
      <c r="D10" s="18"/>
      <c r="E10" s="18"/>
      <c r="F10" s="18"/>
      <c r="G10" s="18"/>
      <c r="H10" s="18"/>
      <c r="I10" s="18"/>
    </row>
    <row r="11" spans="1:14" x14ac:dyDescent="0.45">
      <c r="A11" s="12" t="s">
        <v>47</v>
      </c>
      <c r="C11" t="s">
        <v>48</v>
      </c>
      <c r="D11" s="14">
        <f>IncomeStatement!B5/IncomeStatement!B32</f>
        <v>0.57711228168768824</v>
      </c>
      <c r="E11" s="14"/>
      <c r="F11" s="14">
        <f>IncomeStatement!D5/IncomeStatement!D32</f>
        <v>0.55942218119382614</v>
      </c>
      <c r="G11" s="14"/>
      <c r="H11" s="14">
        <f>IncomeStatement!F5/IncomeStatement!F32</f>
        <v>0.54205713798154176</v>
      </c>
      <c r="I11" s="14"/>
    </row>
    <row r="12" spans="1:14" x14ac:dyDescent="0.45">
      <c r="A12" s="12" t="s">
        <v>49</v>
      </c>
      <c r="C12" t="s">
        <v>50</v>
      </c>
      <c r="D12" s="14" t="s">
        <v>141</v>
      </c>
      <c r="E12" s="14"/>
      <c r="F12" s="14" t="s">
        <v>141</v>
      </c>
      <c r="G12" s="14"/>
      <c r="H12" s="14" t="s">
        <v>141</v>
      </c>
      <c r="I12" s="14"/>
    </row>
    <row r="13" spans="1:14" x14ac:dyDescent="0.45">
      <c r="A13" s="12" t="s">
        <v>51</v>
      </c>
      <c r="C13" t="s">
        <v>52</v>
      </c>
      <c r="D13" s="14" t="s">
        <v>141</v>
      </c>
      <c r="E13" s="14"/>
      <c r="F13" s="14" t="s">
        <v>141</v>
      </c>
      <c r="G13" s="14"/>
      <c r="H13" s="14" t="s">
        <v>141</v>
      </c>
      <c r="I13" s="14"/>
    </row>
    <row r="14" spans="1:14" x14ac:dyDescent="0.45">
      <c r="A14" s="12" t="s">
        <v>53</v>
      </c>
      <c r="C14" t="s">
        <v>68</v>
      </c>
      <c r="D14" s="14">
        <f>IncomeStatement!B33/(IncomeStatement!B5/365)</f>
        <v>40.383332876158079</v>
      </c>
      <c r="E14" s="14"/>
      <c r="F14" s="14">
        <f>IncomeStatement!D33/(IncomeStatement!D5/365)</f>
        <v>46.481869685339873</v>
      </c>
      <c r="G14" s="14"/>
      <c r="H14" s="14">
        <f>IncomeStatement!F33/(IncomeStatement!F5/365)</f>
        <v>45.851734838434034</v>
      </c>
      <c r="I14" s="14"/>
    </row>
    <row r="15" spans="1:14" x14ac:dyDescent="0.45">
      <c r="A15" s="12" t="s">
        <v>54</v>
      </c>
      <c r="C15" t="s">
        <v>55</v>
      </c>
      <c r="D15" s="14">
        <f>IncomeStatement!B35/(-IncomeStatement!B7/365)</f>
        <v>26.261767889233788</v>
      </c>
      <c r="E15" s="14"/>
      <c r="F15" s="14">
        <f>IncomeStatement!D35/(-IncomeStatement!D7/365)</f>
        <v>28.333105313562264</v>
      </c>
      <c r="G15" s="14"/>
      <c r="H15" s="14">
        <f>IncomeStatement!F35/(-IncomeStatement!F7/365)</f>
        <v>24.855145211371141</v>
      </c>
      <c r="I15" s="14"/>
    </row>
    <row r="16" spans="1:14" x14ac:dyDescent="0.45">
      <c r="D16" s="14"/>
      <c r="E16" s="14"/>
      <c r="F16" s="14"/>
      <c r="G16" s="14"/>
      <c r="H16" s="14"/>
      <c r="I16" s="14"/>
    </row>
    <row r="17" spans="1:9" x14ac:dyDescent="0.45">
      <c r="A17" s="10" t="s">
        <v>56</v>
      </c>
      <c r="B17" s="3"/>
      <c r="C17" s="3"/>
      <c r="D17" s="15"/>
      <c r="E17" s="15"/>
      <c r="F17" s="15"/>
      <c r="G17" s="15"/>
      <c r="H17" s="15"/>
      <c r="I17" s="15"/>
    </row>
    <row r="18" spans="1:9" x14ac:dyDescent="0.45">
      <c r="A18" s="12" t="s">
        <v>57</v>
      </c>
      <c r="C18" t="s">
        <v>58</v>
      </c>
      <c r="D18" s="14">
        <f>BalanceSheet!B11/BalanceSheet!B26</f>
        <v>1.3235200055318819</v>
      </c>
      <c r="E18" s="14"/>
      <c r="F18" s="14">
        <f>BalanceSheet!D11/BalanceSheet!D26</f>
        <v>1.1001089886026647</v>
      </c>
      <c r="G18" s="14"/>
      <c r="H18" s="14">
        <f>BalanceSheet!F11/BalanceSheet!F26</f>
        <v>0.97580473155707981</v>
      </c>
      <c r="I18" s="14"/>
    </row>
    <row r="19" spans="1:9" x14ac:dyDescent="0.45">
      <c r="A19" s="12" t="s">
        <v>59</v>
      </c>
      <c r="C19" t="s">
        <v>144</v>
      </c>
      <c r="D19" s="14">
        <f>(BalanceSheet!B4+BalanceSheet!B5+BalanceSheet!B6+BalanceSheet!B7)/BalanceSheet!B26</f>
        <v>1.1456095010069753</v>
      </c>
      <c r="E19" s="14"/>
      <c r="F19" s="14">
        <f>(BalanceSheet!D4+BalanceSheet!D5+BalanceSheet!D6+BalanceSheet!D7)/BalanceSheet!D26</f>
        <v>0.92580326289909687</v>
      </c>
      <c r="G19" s="14"/>
      <c r="H19" s="14">
        <f>(BalanceSheet!F4+BalanceSheet!F5+BalanceSheet!F6+BalanceSheet!F7)/BalanceSheet!F26</f>
        <v>0.82429423357477416</v>
      </c>
      <c r="I19" s="14"/>
    </row>
    <row r="20" spans="1:9" x14ac:dyDescent="0.45">
      <c r="A20" s="12" t="s">
        <v>60</v>
      </c>
      <c r="C20" t="s">
        <v>61</v>
      </c>
      <c r="D20" s="14">
        <f>BalanceSheet!B32/BalanceSheet!B19</f>
        <v>0.29643907386161178</v>
      </c>
      <c r="E20" s="14"/>
      <c r="F20" s="14">
        <f>BalanceSheet!D32/BalanceSheet!D19</f>
        <v>0.31841693636461832</v>
      </c>
      <c r="G20" s="14"/>
      <c r="H20" s="14">
        <f>BalanceSheet!F32/BalanceSheet!F19</f>
        <v>0.32883969775445465</v>
      </c>
      <c r="I20" s="14"/>
    </row>
    <row r="21" spans="1:9" x14ac:dyDescent="0.45">
      <c r="A21" s="12" t="s">
        <v>62</v>
      </c>
      <c r="C21" t="s">
        <v>63</v>
      </c>
      <c r="D21" s="14">
        <f>BalanceSheet!B32/BalanceSheet!B38</f>
        <v>0.42134101376076583</v>
      </c>
      <c r="E21" s="14"/>
      <c r="F21" s="14">
        <f>BalanceSheet!D32/BalanceSheet!D38</f>
        <v>0.46717260647039488</v>
      </c>
      <c r="G21" s="14"/>
      <c r="H21" s="14">
        <f>BalanceSheet!F32/BalanceSheet!F38</f>
        <v>0.48995701422481919</v>
      </c>
      <c r="I21" s="14"/>
    </row>
    <row r="22" spans="1:9" x14ac:dyDescent="0.45">
      <c r="A22" s="12" t="s">
        <v>64</v>
      </c>
      <c r="C22" t="s">
        <v>65</v>
      </c>
      <c r="D22" s="14">
        <f>BalanceSheet!B19/BalanceSheet!B38</f>
        <v>1.4213410137607658</v>
      </c>
      <c r="E22" s="14"/>
      <c r="F22" s="14">
        <f>BalanceSheet!D19/BalanceSheet!D38</f>
        <v>1.4671726064703949</v>
      </c>
      <c r="G22" s="14"/>
      <c r="H22" s="14">
        <f>BalanceSheet!F19/BalanceSheet!F38</f>
        <v>1.4899570142248193</v>
      </c>
      <c r="I22" s="14"/>
    </row>
    <row r="23" spans="1:9" x14ac:dyDescent="0.45">
      <c r="A23" s="12" t="s">
        <v>66</v>
      </c>
      <c r="C23" t="s">
        <v>67</v>
      </c>
      <c r="D23" s="14" t="s">
        <v>141</v>
      </c>
      <c r="E23" s="14"/>
      <c r="F23" s="14" t="s">
        <v>141</v>
      </c>
      <c r="G23" s="14"/>
      <c r="H23" s="14" t="s">
        <v>141</v>
      </c>
      <c r="I23" s="14"/>
    </row>
  </sheetData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BalanceSheet</vt:lpstr>
      <vt:lpstr>IncomeStatement</vt:lpstr>
      <vt:lpstr>CashFlowStmt</vt:lpstr>
      <vt:lpstr>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McVay</dc:creator>
  <cp:lastModifiedBy>Sarah McVay</cp:lastModifiedBy>
  <cp:lastPrinted>2025-09-24T01:38:56Z</cp:lastPrinted>
  <dcterms:created xsi:type="dcterms:W3CDTF">2025-09-19T17:32:56Z</dcterms:created>
  <dcterms:modified xsi:type="dcterms:W3CDTF">2025-09-24T05:17:56Z</dcterms:modified>
</cp:coreProperties>
</file>